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\ЭКОНОМИСТЫ\ПФХД 2023\"/>
    </mc:Choice>
  </mc:AlternateContent>
  <bookViews>
    <workbookView xWindow="0" yWindow="0" windowWidth="28800" windowHeight="12435"/>
  </bookViews>
  <sheets>
    <sheet name="с65-1" sheetId="1" r:id="rId1"/>
    <sheet name="с65-2" sheetId="2" r:id="rId2"/>
    <sheet name="с65-3" sheetId="3" r:id="rId3"/>
  </sheets>
  <externalReferences>
    <externalReference r:id="rId4"/>
  </externalReferences>
  <definedNames>
    <definedName name="_xlnm._FilterDatabase" localSheetId="1" hidden="1">'с65-2'!$M$1:$M$1155</definedName>
    <definedName name="_xlnm.Print_Area" localSheetId="0">'с65-1'!$A$1:$I$174</definedName>
    <definedName name="_xlnm.Print_Area" localSheetId="1">'с65-2'!$A$1:$J$1156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3" l="1"/>
  <c r="B59" i="3"/>
  <c r="F37" i="3"/>
  <c r="E37" i="3"/>
  <c r="D37" i="3" s="1"/>
  <c r="B28" i="3"/>
  <c r="D15" i="3"/>
  <c r="D7" i="3"/>
  <c r="D6" i="3"/>
  <c r="D11" i="3" s="1"/>
  <c r="M1155" i="2"/>
  <c r="M1151" i="2" s="1"/>
  <c r="M1150" i="2" s="1"/>
  <c r="M1149" i="2" s="1"/>
  <c r="M1148" i="2" s="1"/>
  <c r="M1147" i="2" s="1"/>
  <c r="M1146" i="2" s="1"/>
  <c r="M1145" i="2" s="1"/>
  <c r="J1155" i="2"/>
  <c r="M1154" i="2"/>
  <c r="K1153" i="2"/>
  <c r="M1153" i="2" s="1"/>
  <c r="K1152" i="2"/>
  <c r="M1152" i="2" s="1"/>
  <c r="K1143" i="2"/>
  <c r="J1143" i="2"/>
  <c r="J1144" i="2" s="1"/>
  <c r="M1144" i="2" s="1"/>
  <c r="M1142" i="2" s="1"/>
  <c r="M1141" i="2" s="1"/>
  <c r="M1140" i="2" s="1"/>
  <c r="M1139" i="2" s="1"/>
  <c r="M1138" i="2" s="1"/>
  <c r="M1137" i="2" s="1"/>
  <c r="M1136" i="2" s="1"/>
  <c r="K1134" i="2"/>
  <c r="J1134" i="2" s="1"/>
  <c r="K1125" i="2"/>
  <c r="J1125" i="2" s="1"/>
  <c r="J1126" i="2" s="1"/>
  <c r="M1126" i="2" s="1"/>
  <c r="M1124" i="2" s="1"/>
  <c r="M1123" i="2" s="1"/>
  <c r="M1122" i="2" s="1"/>
  <c r="M1121" i="2" s="1"/>
  <c r="M1120" i="2" s="1"/>
  <c r="M1119" i="2" s="1"/>
  <c r="M1117" i="2"/>
  <c r="M1116" i="2" s="1"/>
  <c r="M1115" i="2" s="1"/>
  <c r="M1114" i="2" s="1"/>
  <c r="M1113" i="2" s="1"/>
  <c r="M1112" i="2" s="1"/>
  <c r="M1111" i="2" s="1"/>
  <c r="M1110" i="2" s="1"/>
  <c r="K1117" i="2"/>
  <c r="J1116" i="2"/>
  <c r="I1116" i="2" s="1"/>
  <c r="K1102" i="2"/>
  <c r="M1102" i="2" s="1"/>
  <c r="M1101" i="2" s="1"/>
  <c r="M1100" i="2" s="1"/>
  <c r="M1099" i="2" s="1"/>
  <c r="M1098" i="2" s="1"/>
  <c r="M1097" i="2" s="1"/>
  <c r="M1096" i="2" s="1"/>
  <c r="M1095" i="2" s="1"/>
  <c r="M1094" i="2" s="1"/>
  <c r="M1093" i="2" s="1"/>
  <c r="M1092" i="2" s="1"/>
  <c r="M1091" i="2" s="1"/>
  <c r="M1090" i="2" s="1"/>
  <c r="M1089" i="2" s="1"/>
  <c r="M1088" i="2" s="1"/>
  <c r="J1100" i="2"/>
  <c r="H1100" i="2" s="1"/>
  <c r="K1087" i="2"/>
  <c r="M1087" i="2" s="1"/>
  <c r="M1086" i="2" s="1"/>
  <c r="M1085" i="2" s="1"/>
  <c r="K1085" i="2"/>
  <c r="I1085" i="2" s="1"/>
  <c r="M1084" i="2"/>
  <c r="M1083" i="2" s="1"/>
  <c r="M1082" i="2" s="1"/>
  <c r="M1081" i="2" s="1"/>
  <c r="M1080" i="2" s="1"/>
  <c r="M1079" i="2" s="1"/>
  <c r="M1078" i="2" s="1"/>
  <c r="M1077" i="2" s="1"/>
  <c r="M1076" i="2" s="1"/>
  <c r="M1075" i="2" s="1"/>
  <c r="M1074" i="2" s="1"/>
  <c r="K1073" i="2"/>
  <c r="K1062" i="2"/>
  <c r="C1050" i="2"/>
  <c r="D1077" i="2" s="1"/>
  <c r="M1046" i="2"/>
  <c r="M1045" i="2" s="1"/>
  <c r="M1044" i="2" s="1"/>
  <c r="M1043" i="2" s="1"/>
  <c r="M1042" i="2" s="1"/>
  <c r="M1041" i="2" s="1"/>
  <c r="M1040" i="2" s="1"/>
  <c r="M1039" i="2" s="1"/>
  <c r="M1038" i="2" s="1"/>
  <c r="M1037" i="2" s="1"/>
  <c r="M1036" i="2" s="1"/>
  <c r="M1035" i="2" s="1"/>
  <c r="M1034" i="2" s="1"/>
  <c r="M1033" i="2" s="1"/>
  <c r="M1032" i="2" s="1"/>
  <c r="M1031" i="2" s="1"/>
  <c r="K1046" i="2"/>
  <c r="J1046" i="2"/>
  <c r="J1044" i="2"/>
  <c r="I1044" i="2"/>
  <c r="K1030" i="2"/>
  <c r="M1030" i="2" s="1"/>
  <c r="M1029" i="2" s="1"/>
  <c r="M1028" i="2" s="1"/>
  <c r="M1027" i="2" s="1"/>
  <c r="M1026" i="2" s="1"/>
  <c r="M1025" i="2" s="1"/>
  <c r="M1024" i="2" s="1"/>
  <c r="M1023" i="2" s="1"/>
  <c r="M1022" i="2" s="1"/>
  <c r="M1021" i="2" s="1"/>
  <c r="M1020" i="2" s="1"/>
  <c r="M1019" i="2" s="1"/>
  <c r="M1018" i="2" s="1"/>
  <c r="M1017" i="2" s="1"/>
  <c r="J1028" i="2"/>
  <c r="J1030" i="2" s="1"/>
  <c r="D1020" i="2"/>
  <c r="D1034" i="2" s="1"/>
  <c r="M1016" i="2"/>
  <c r="M1015" i="2" s="1"/>
  <c r="M1014" i="2" s="1"/>
  <c r="M1013" i="2" s="1"/>
  <c r="M1012" i="2" s="1"/>
  <c r="M1011" i="2" s="1"/>
  <c r="M1010" i="2" s="1"/>
  <c r="M1009" i="2" s="1"/>
  <c r="M1008" i="2" s="1"/>
  <c r="M1007" i="2" s="1"/>
  <c r="M1006" i="2" s="1"/>
  <c r="M1005" i="2" s="1"/>
  <c r="M1004" i="2" s="1"/>
  <c r="M1003" i="2" s="1"/>
  <c r="M1002" i="2" s="1"/>
  <c r="M1001" i="2" s="1"/>
  <c r="K1016" i="2"/>
  <c r="J1016" i="2"/>
  <c r="J1014" i="2"/>
  <c r="M1000" i="2"/>
  <c r="M999" i="2" s="1"/>
  <c r="M998" i="2" s="1"/>
  <c r="M997" i="2" s="1"/>
  <c r="M996" i="2" s="1"/>
  <c r="M995" i="2" s="1"/>
  <c r="M994" i="2" s="1"/>
  <c r="M993" i="2" s="1"/>
  <c r="M992" i="2" s="1"/>
  <c r="M991" i="2" s="1"/>
  <c r="M990" i="2" s="1"/>
  <c r="M989" i="2" s="1"/>
  <c r="M988" i="2" s="1"/>
  <c r="M987" i="2" s="1"/>
  <c r="M986" i="2" s="1"/>
  <c r="M985" i="2" s="1"/>
  <c r="K1000" i="2"/>
  <c r="J1000" i="2"/>
  <c r="J998" i="2"/>
  <c r="D988" i="2"/>
  <c r="D1004" i="2" s="1"/>
  <c r="K984" i="2"/>
  <c r="M974" i="2"/>
  <c r="K974" i="2"/>
  <c r="J973" i="2"/>
  <c r="J974" i="2" s="1"/>
  <c r="D963" i="2"/>
  <c r="K959" i="2"/>
  <c r="M959" i="2" s="1"/>
  <c r="M958" i="2" s="1"/>
  <c r="M957" i="2" s="1"/>
  <c r="M956" i="2" s="1"/>
  <c r="M955" i="2" s="1"/>
  <c r="M954" i="2" s="1"/>
  <c r="M953" i="2" s="1"/>
  <c r="M952" i="2" s="1"/>
  <c r="M951" i="2" s="1"/>
  <c r="M950" i="2" s="1"/>
  <c r="J957" i="2"/>
  <c r="I957" i="2" s="1"/>
  <c r="K949" i="2"/>
  <c r="M949" i="2" s="1"/>
  <c r="D938" i="2"/>
  <c r="K934" i="2"/>
  <c r="M924" i="2"/>
  <c r="K924" i="2"/>
  <c r="J924" i="2"/>
  <c r="J923" i="2"/>
  <c r="D913" i="2"/>
  <c r="M909" i="2"/>
  <c r="M908" i="2" s="1"/>
  <c r="M907" i="2" s="1"/>
  <c r="M906" i="2" s="1"/>
  <c r="M905" i="2" s="1"/>
  <c r="M904" i="2" s="1"/>
  <c r="M903" i="2" s="1"/>
  <c r="M902" i="2" s="1"/>
  <c r="M901" i="2" s="1"/>
  <c r="M900" i="2" s="1"/>
  <c r="K909" i="2"/>
  <c r="J909" i="2"/>
  <c r="J907" i="2"/>
  <c r="I907" i="2"/>
  <c r="K899" i="2"/>
  <c r="M899" i="2" s="1"/>
  <c r="J898" i="2"/>
  <c r="J899" i="2" s="1"/>
  <c r="D888" i="2"/>
  <c r="M884" i="2"/>
  <c r="M883" i="2" s="1"/>
  <c r="M882" i="2" s="1"/>
  <c r="M881" i="2" s="1"/>
  <c r="M880" i="2" s="1"/>
  <c r="M879" i="2" s="1"/>
  <c r="M878" i="2" s="1"/>
  <c r="M877" i="2" s="1"/>
  <c r="M876" i="2" s="1"/>
  <c r="M875" i="2" s="1"/>
  <c r="K884" i="2"/>
  <c r="J884" i="2"/>
  <c r="J882" i="2"/>
  <c r="I882" i="2"/>
  <c r="K874" i="2"/>
  <c r="D863" i="2"/>
  <c r="K859" i="2"/>
  <c r="K849" i="2"/>
  <c r="M849" i="2" s="1"/>
  <c r="D838" i="2"/>
  <c r="M834" i="2"/>
  <c r="M833" i="2" s="1"/>
  <c r="M832" i="2" s="1"/>
  <c r="M831" i="2" s="1"/>
  <c r="M830" i="2" s="1"/>
  <c r="M829" i="2" s="1"/>
  <c r="M828" i="2" s="1"/>
  <c r="M827" i="2" s="1"/>
  <c r="M826" i="2" s="1"/>
  <c r="M825" i="2" s="1"/>
  <c r="M824" i="2" s="1"/>
  <c r="M823" i="2" s="1"/>
  <c r="M822" i="2" s="1"/>
  <c r="M821" i="2" s="1"/>
  <c r="M820" i="2" s="1"/>
  <c r="M819" i="2" s="1"/>
  <c r="K834" i="2"/>
  <c r="J834" i="2"/>
  <c r="J832" i="2" s="1"/>
  <c r="H832" i="2" s="1"/>
  <c r="K818" i="2"/>
  <c r="M818" i="2" s="1"/>
  <c r="M817" i="2" s="1"/>
  <c r="M816" i="2" s="1"/>
  <c r="M815" i="2" s="1"/>
  <c r="M814" i="2" s="1"/>
  <c r="M813" i="2" s="1"/>
  <c r="M812" i="2" s="1"/>
  <c r="M811" i="2" s="1"/>
  <c r="M810" i="2" s="1"/>
  <c r="M809" i="2" s="1"/>
  <c r="M808" i="2" s="1"/>
  <c r="M807" i="2" s="1"/>
  <c r="M806" i="2" s="1"/>
  <c r="M805" i="2" s="1"/>
  <c r="M804" i="2" s="1"/>
  <c r="M803" i="2" s="1"/>
  <c r="D806" i="2"/>
  <c r="D822" i="2" s="1"/>
  <c r="K800" i="2"/>
  <c r="M800" i="2" s="1"/>
  <c r="H800" i="2"/>
  <c r="D792" i="2"/>
  <c r="K788" i="2"/>
  <c r="K773" i="2"/>
  <c r="K763" i="2"/>
  <c r="M763" i="2" s="1"/>
  <c r="D752" i="2"/>
  <c r="D777" i="2" s="1"/>
  <c r="M748" i="2"/>
  <c r="M747" i="2" s="1"/>
  <c r="M746" i="2" s="1"/>
  <c r="M745" i="2" s="1"/>
  <c r="M744" i="2" s="1"/>
  <c r="M743" i="2" s="1"/>
  <c r="M742" i="2" s="1"/>
  <c r="M741" i="2" s="1"/>
  <c r="M740" i="2" s="1"/>
  <c r="M739" i="2" s="1"/>
  <c r="K748" i="2"/>
  <c r="J748" i="2"/>
  <c r="J746" i="2"/>
  <c r="I746" i="2"/>
  <c r="K738" i="2"/>
  <c r="K727" i="2"/>
  <c r="M727" i="2" s="1"/>
  <c r="K712" i="2"/>
  <c r="M712" i="2" s="1"/>
  <c r="H712" i="2"/>
  <c r="K711" i="2"/>
  <c r="M711" i="2" s="1"/>
  <c r="H711" i="2"/>
  <c r="D703" i="2"/>
  <c r="D717" i="2" s="1"/>
  <c r="K699" i="2"/>
  <c r="K689" i="2"/>
  <c r="M689" i="2" s="1"/>
  <c r="K674" i="2"/>
  <c r="J672" i="2"/>
  <c r="J674" i="2" s="1"/>
  <c r="D664" i="2"/>
  <c r="D678" i="2" s="1"/>
  <c r="K660" i="2"/>
  <c r="M660" i="2" s="1"/>
  <c r="M659" i="2" s="1"/>
  <c r="M658" i="2" s="1"/>
  <c r="M657" i="2" s="1"/>
  <c r="M656" i="2" s="1"/>
  <c r="M655" i="2" s="1"/>
  <c r="M654" i="2" s="1"/>
  <c r="M653" i="2" s="1"/>
  <c r="M652" i="2" s="1"/>
  <c r="M651" i="2" s="1"/>
  <c r="M650" i="2" s="1"/>
  <c r="M649" i="2" s="1"/>
  <c r="M648" i="2" s="1"/>
  <c r="M647" i="2" s="1"/>
  <c r="M646" i="2" s="1"/>
  <c r="M645" i="2" s="1"/>
  <c r="J644" i="2"/>
  <c r="M644" i="2" s="1"/>
  <c r="M643" i="2" s="1"/>
  <c r="K642" i="2"/>
  <c r="M641" i="2"/>
  <c r="K641" i="2"/>
  <c r="J641" i="2"/>
  <c r="I641" i="2" s="1"/>
  <c r="K632" i="2"/>
  <c r="M632" i="2" s="1"/>
  <c r="M618" i="2"/>
  <c r="M614" i="2" s="1"/>
  <c r="M613" i="2" s="1"/>
  <c r="M612" i="2" s="1"/>
  <c r="M611" i="2" s="1"/>
  <c r="M610" i="2" s="1"/>
  <c r="M609" i="2" s="1"/>
  <c r="M608" i="2" s="1"/>
  <c r="J618" i="2"/>
  <c r="M617" i="2"/>
  <c r="K616" i="2"/>
  <c r="M616" i="2" s="1"/>
  <c r="K615" i="2"/>
  <c r="M615" i="2" s="1"/>
  <c r="K607" i="2"/>
  <c r="K592" i="2"/>
  <c r="M576" i="2"/>
  <c r="M575" i="2" s="1"/>
  <c r="M574" i="2" s="1"/>
  <c r="M573" i="2" s="1"/>
  <c r="M572" i="2" s="1"/>
  <c r="M571" i="2" s="1"/>
  <c r="M570" i="2" s="1"/>
  <c r="M569" i="2" s="1"/>
  <c r="M568" i="2" s="1"/>
  <c r="M567" i="2" s="1"/>
  <c r="M566" i="2" s="1"/>
  <c r="M565" i="2" s="1"/>
  <c r="M564" i="2" s="1"/>
  <c r="M563" i="2" s="1"/>
  <c r="M562" i="2" s="1"/>
  <c r="M561" i="2" s="1"/>
  <c r="K576" i="2"/>
  <c r="J576" i="2"/>
  <c r="J574" i="2"/>
  <c r="D564" i="2"/>
  <c r="D580" i="2" s="1"/>
  <c r="D596" i="2" s="1"/>
  <c r="D622" i="2" s="1"/>
  <c r="J560" i="2"/>
  <c r="M560" i="2" s="1"/>
  <c r="K558" i="2"/>
  <c r="M558" i="2" s="1"/>
  <c r="J544" i="2"/>
  <c r="M544" i="2" s="1"/>
  <c r="M542" i="2"/>
  <c r="K542" i="2"/>
  <c r="J542" i="2"/>
  <c r="I542" i="2" s="1"/>
  <c r="D532" i="2"/>
  <c r="D548" i="2" s="1"/>
  <c r="M528" i="2"/>
  <c r="M527" i="2" s="1"/>
  <c r="M526" i="2" s="1"/>
  <c r="M525" i="2" s="1"/>
  <c r="M524" i="2" s="1"/>
  <c r="M523" i="2" s="1"/>
  <c r="M522" i="2" s="1"/>
  <c r="M521" i="2" s="1"/>
  <c r="M520" i="2" s="1"/>
  <c r="M519" i="2" s="1"/>
  <c r="M518" i="2" s="1"/>
  <c r="M517" i="2" s="1"/>
  <c r="M516" i="2" s="1"/>
  <c r="M515" i="2" s="1"/>
  <c r="M514" i="2" s="1"/>
  <c r="M513" i="2" s="1"/>
  <c r="K528" i="2"/>
  <c r="J528" i="2"/>
  <c r="J526" i="2"/>
  <c r="M512" i="2"/>
  <c r="M511" i="2" s="1"/>
  <c r="M510" i="2" s="1"/>
  <c r="M509" i="2" s="1"/>
  <c r="M508" i="2" s="1"/>
  <c r="M507" i="2" s="1"/>
  <c r="M506" i="2" s="1"/>
  <c r="M505" i="2" s="1"/>
  <c r="M504" i="2" s="1"/>
  <c r="M503" i="2" s="1"/>
  <c r="M502" i="2" s="1"/>
  <c r="M501" i="2" s="1"/>
  <c r="M500" i="2" s="1"/>
  <c r="M499" i="2" s="1"/>
  <c r="M498" i="2" s="1"/>
  <c r="M497" i="2" s="1"/>
  <c r="K512" i="2"/>
  <c r="J512" i="2"/>
  <c r="J510" i="2"/>
  <c r="D500" i="2"/>
  <c r="D516" i="2" s="1"/>
  <c r="K496" i="2"/>
  <c r="K480" i="2"/>
  <c r="D468" i="2"/>
  <c r="D484" i="2" s="1"/>
  <c r="M464" i="2"/>
  <c r="M463" i="2" s="1"/>
  <c r="M462" i="2" s="1"/>
  <c r="M461" i="2" s="1"/>
  <c r="M460" i="2" s="1"/>
  <c r="M459" i="2" s="1"/>
  <c r="M458" i="2" s="1"/>
  <c r="M457" i="2" s="1"/>
  <c r="M456" i="2" s="1"/>
  <c r="M455" i="2" s="1"/>
  <c r="M454" i="2" s="1"/>
  <c r="M453" i="2" s="1"/>
  <c r="M452" i="2" s="1"/>
  <c r="M451" i="2" s="1"/>
  <c r="M450" i="2" s="1"/>
  <c r="M449" i="2" s="1"/>
  <c r="K464" i="2"/>
  <c r="J464" i="2"/>
  <c r="J462" i="2"/>
  <c r="M448" i="2"/>
  <c r="M447" i="2" s="1"/>
  <c r="M446" i="2" s="1"/>
  <c r="M445" i="2" s="1"/>
  <c r="M444" i="2" s="1"/>
  <c r="M443" i="2" s="1"/>
  <c r="M442" i="2" s="1"/>
  <c r="M441" i="2" s="1"/>
  <c r="M440" i="2" s="1"/>
  <c r="M439" i="2" s="1"/>
  <c r="M438" i="2" s="1"/>
  <c r="M437" i="2" s="1"/>
  <c r="M436" i="2" s="1"/>
  <c r="M435" i="2" s="1"/>
  <c r="M434" i="2" s="1"/>
  <c r="M433" i="2" s="1"/>
  <c r="K448" i="2"/>
  <c r="J448" i="2"/>
  <c r="J446" i="2"/>
  <c r="D436" i="2"/>
  <c r="D452" i="2" s="1"/>
  <c r="K432" i="2"/>
  <c r="J430" i="2"/>
  <c r="D420" i="2"/>
  <c r="M416" i="2"/>
  <c r="M415" i="2" s="1"/>
  <c r="M414" i="2" s="1"/>
  <c r="M413" i="2" s="1"/>
  <c r="M412" i="2" s="1"/>
  <c r="M411" i="2" s="1"/>
  <c r="M410" i="2" s="1"/>
  <c r="M409" i="2" s="1"/>
  <c r="M408" i="2" s="1"/>
  <c r="M407" i="2" s="1"/>
  <c r="M406" i="2" s="1"/>
  <c r="M405" i="2" s="1"/>
  <c r="M404" i="2" s="1"/>
  <c r="M403" i="2" s="1"/>
  <c r="M402" i="2" s="1"/>
  <c r="M401" i="2" s="1"/>
  <c r="K416" i="2"/>
  <c r="J416" i="2"/>
  <c r="J414" i="2"/>
  <c r="D404" i="2"/>
  <c r="K400" i="2"/>
  <c r="M400" i="2" s="1"/>
  <c r="M399" i="2" s="1"/>
  <c r="M398" i="2" s="1"/>
  <c r="M397" i="2" s="1"/>
  <c r="M396" i="2" s="1"/>
  <c r="M395" i="2" s="1"/>
  <c r="M394" i="2" s="1"/>
  <c r="M393" i="2" s="1"/>
  <c r="M392" i="2" s="1"/>
  <c r="M391" i="2" s="1"/>
  <c r="M390" i="2" s="1"/>
  <c r="M389" i="2" s="1"/>
  <c r="M388" i="2" s="1"/>
  <c r="M387" i="2" s="1"/>
  <c r="J398" i="2"/>
  <c r="K386" i="2"/>
  <c r="D376" i="2"/>
  <c r="D390" i="2" s="1"/>
  <c r="K370" i="2"/>
  <c r="M370" i="2" s="1"/>
  <c r="K369" i="2"/>
  <c r="M369" i="2" s="1"/>
  <c r="K361" i="2"/>
  <c r="M361" i="2" s="1"/>
  <c r="K360" i="2"/>
  <c r="M360" i="2" s="1"/>
  <c r="B360" i="2"/>
  <c r="K359" i="2"/>
  <c r="B359" i="2"/>
  <c r="K358" i="2"/>
  <c r="M358" i="2" s="1"/>
  <c r="B358" i="2"/>
  <c r="K357" i="2"/>
  <c r="B357" i="2"/>
  <c r="K356" i="2"/>
  <c r="M356" i="2" s="1"/>
  <c r="B356" i="2"/>
  <c r="K355" i="2"/>
  <c r="B355" i="2"/>
  <c r="K354" i="2"/>
  <c r="M354" i="2" s="1"/>
  <c r="B354" i="2"/>
  <c r="K353" i="2"/>
  <c r="B353" i="2"/>
  <c r="K352" i="2"/>
  <c r="M352" i="2" s="1"/>
  <c r="B352" i="2"/>
  <c r="K351" i="2"/>
  <c r="B351" i="2"/>
  <c r="M350" i="2"/>
  <c r="M349" i="2" s="1"/>
  <c r="M348" i="2" s="1"/>
  <c r="M347" i="2" s="1"/>
  <c r="M346" i="2" s="1"/>
  <c r="M345" i="2" s="1"/>
  <c r="M344" i="2" s="1"/>
  <c r="M343" i="2"/>
  <c r="M335" i="2" s="1"/>
  <c r="M334" i="2" s="1"/>
  <c r="M333" i="2" s="1"/>
  <c r="M332" i="2" s="1"/>
  <c r="M331" i="2" s="1"/>
  <c r="M330" i="2" s="1"/>
  <c r="M329" i="2" s="1"/>
  <c r="K343" i="2"/>
  <c r="J343" i="2"/>
  <c r="K342" i="2"/>
  <c r="M342" i="2" s="1"/>
  <c r="B342" i="2"/>
  <c r="K341" i="2"/>
  <c r="B341" i="2"/>
  <c r="K340" i="2"/>
  <c r="M340" i="2" s="1"/>
  <c r="B340" i="2"/>
  <c r="K339" i="2"/>
  <c r="B339" i="2"/>
  <c r="K338" i="2"/>
  <c r="M338" i="2" s="1"/>
  <c r="B338" i="2"/>
  <c r="K337" i="2"/>
  <c r="B337" i="2"/>
  <c r="K336" i="2"/>
  <c r="M336" i="2" s="1"/>
  <c r="A336" i="2" s="1"/>
  <c r="B336" i="2"/>
  <c r="K328" i="2"/>
  <c r="M328" i="2" s="1"/>
  <c r="M321" i="2" s="1"/>
  <c r="M320" i="2" s="1"/>
  <c r="M319" i="2" s="1"/>
  <c r="M318" i="2" s="1"/>
  <c r="M317" i="2" s="1"/>
  <c r="M316" i="2" s="1"/>
  <c r="K327" i="2"/>
  <c r="M327" i="2" s="1"/>
  <c r="B327" i="2"/>
  <c r="K326" i="2"/>
  <c r="M326" i="2" s="1"/>
  <c r="M325" i="2"/>
  <c r="M314" i="2" s="1"/>
  <c r="K325" i="2"/>
  <c r="J325" i="2"/>
  <c r="H325" i="2" s="1"/>
  <c r="K324" i="2"/>
  <c r="M324" i="2" s="1"/>
  <c r="M323" i="2"/>
  <c r="K323" i="2"/>
  <c r="J323" i="2"/>
  <c r="H323" i="2" s="1"/>
  <c r="K322" i="2"/>
  <c r="M322" i="2" s="1"/>
  <c r="K320" i="2"/>
  <c r="F327" i="2" s="1"/>
  <c r="K319" i="2"/>
  <c r="F325" i="2" s="1"/>
  <c r="K318" i="2"/>
  <c r="F326" i="2" s="1"/>
  <c r="K317" i="2"/>
  <c r="F323" i="2" s="1"/>
  <c r="K316" i="2"/>
  <c r="F322" i="2" s="1"/>
  <c r="M313" i="2"/>
  <c r="M312" i="2" s="1"/>
  <c r="K313" i="2"/>
  <c r="J313" i="2"/>
  <c r="I313" i="2" s="1"/>
  <c r="K312" i="2"/>
  <c r="J312" i="2" s="1"/>
  <c r="M311" i="2"/>
  <c r="M310" i="2" s="1"/>
  <c r="M309" i="2" s="1"/>
  <c r="M308" i="2" s="1"/>
  <c r="M307" i="2" s="1"/>
  <c r="M306" i="2" s="1"/>
  <c r="K298" i="2"/>
  <c r="M298" i="2" s="1"/>
  <c r="M297" i="2" s="1"/>
  <c r="M296" i="2" s="1"/>
  <c r="M295" i="2" s="1"/>
  <c r="M294" i="2" s="1"/>
  <c r="M293" i="2" s="1"/>
  <c r="M292" i="2" s="1"/>
  <c r="M291" i="2" s="1"/>
  <c r="M290" i="2" s="1"/>
  <c r="M289" i="2" s="1"/>
  <c r="M288" i="2" s="1"/>
  <c r="M287" i="2" s="1"/>
  <c r="M286" i="2" s="1"/>
  <c r="J296" i="2"/>
  <c r="M285" i="2"/>
  <c r="M284" i="2" s="1"/>
  <c r="K283" i="2"/>
  <c r="M283" i="2" s="1"/>
  <c r="M282" i="2" s="1"/>
  <c r="M281" i="2" s="1"/>
  <c r="M280" i="2" s="1"/>
  <c r="M279" i="2" s="1"/>
  <c r="M278" i="2" s="1"/>
  <c r="M277" i="2" s="1"/>
  <c r="M276" i="2" s="1"/>
  <c r="M275" i="2" s="1"/>
  <c r="M274" i="2" s="1"/>
  <c r="M273" i="2" s="1"/>
  <c r="M272" i="2" s="1"/>
  <c r="M271" i="2" s="1"/>
  <c r="M270" i="2" s="1"/>
  <c r="M269" i="2" s="1"/>
  <c r="K268" i="2"/>
  <c r="K266" i="2"/>
  <c r="I266" i="2"/>
  <c r="K254" i="2"/>
  <c r="I253" i="2"/>
  <c r="J253" i="2" s="1"/>
  <c r="I243" i="2"/>
  <c r="K230" i="2"/>
  <c r="M230" i="2" s="1"/>
  <c r="M229" i="2" s="1"/>
  <c r="M228" i="2" s="1"/>
  <c r="M227" i="2" s="1"/>
  <c r="M226" i="2" s="1"/>
  <c r="M225" i="2" s="1"/>
  <c r="M224" i="2" s="1"/>
  <c r="M223" i="2" s="1"/>
  <c r="M222" i="2" s="1"/>
  <c r="M221" i="2" s="1"/>
  <c r="M220" i="2" s="1"/>
  <c r="M219" i="2" s="1"/>
  <c r="M218" i="2" s="1"/>
  <c r="M217" i="2" s="1"/>
  <c r="M216" i="2" s="1"/>
  <c r="M215" i="2" s="1"/>
  <c r="M214" i="2" s="1"/>
  <c r="J229" i="2"/>
  <c r="C229" i="2"/>
  <c r="K213" i="2"/>
  <c r="K189" i="2"/>
  <c r="I212" i="2" s="1"/>
  <c r="J212" i="2" s="1"/>
  <c r="J188" i="2"/>
  <c r="C176" i="2"/>
  <c r="C217" i="2" s="1"/>
  <c r="D258" i="2" s="1"/>
  <c r="M172" i="2"/>
  <c r="M171" i="2" s="1"/>
  <c r="M170" i="2" s="1"/>
  <c r="M169" i="2" s="1"/>
  <c r="M168" i="2" s="1"/>
  <c r="M167" i="2" s="1"/>
  <c r="M166" i="2" s="1"/>
  <c r="M165" i="2" s="1"/>
  <c r="M164" i="2" s="1"/>
  <c r="M163" i="2" s="1"/>
  <c r="M162" i="2" s="1"/>
  <c r="M161" i="2" s="1"/>
  <c r="M160" i="2" s="1"/>
  <c r="M159" i="2" s="1"/>
  <c r="K172" i="2"/>
  <c r="J172" i="2"/>
  <c r="J170" i="2"/>
  <c r="H170" i="2"/>
  <c r="K158" i="2"/>
  <c r="M158" i="2" s="1"/>
  <c r="M157" i="2" s="1"/>
  <c r="M156" i="2" s="1"/>
  <c r="M155" i="2" s="1"/>
  <c r="M154" i="2" s="1"/>
  <c r="M153" i="2" s="1"/>
  <c r="M152" i="2" s="1"/>
  <c r="M151" i="2" s="1"/>
  <c r="M150" i="2" s="1"/>
  <c r="M149" i="2" s="1"/>
  <c r="M148" i="2" s="1"/>
  <c r="M147" i="2" s="1"/>
  <c r="M146" i="2" s="1"/>
  <c r="M145" i="2" s="1"/>
  <c r="M144" i="2" s="1"/>
  <c r="M143" i="2" s="1"/>
  <c r="M142" i="2" s="1"/>
  <c r="M141" i="2" s="1"/>
  <c r="M140" i="2" s="1"/>
  <c r="M139" i="2" s="1"/>
  <c r="M138" i="2" s="1"/>
  <c r="M137" i="2" s="1"/>
  <c r="M136" i="2" s="1"/>
  <c r="M135" i="2" s="1"/>
  <c r="I157" i="2"/>
  <c r="J157" i="2" s="1"/>
  <c r="I147" i="2"/>
  <c r="K134" i="2"/>
  <c r="M134" i="2" s="1"/>
  <c r="M133" i="2" s="1"/>
  <c r="M132" i="2" s="1"/>
  <c r="M131" i="2" s="1"/>
  <c r="M130" i="2" s="1"/>
  <c r="M129" i="2" s="1"/>
  <c r="M128" i="2" s="1"/>
  <c r="M127" i="2" s="1"/>
  <c r="M126" i="2" s="1"/>
  <c r="M125" i="2" s="1"/>
  <c r="M124" i="2" s="1"/>
  <c r="M123" i="2" s="1"/>
  <c r="M122" i="2" s="1"/>
  <c r="M121" i="2" s="1"/>
  <c r="M120" i="2" s="1"/>
  <c r="M119" i="2" s="1"/>
  <c r="M118" i="2" s="1"/>
  <c r="J133" i="2"/>
  <c r="J134" i="2" s="1"/>
  <c r="K116" i="2"/>
  <c r="M116" i="2" s="1"/>
  <c r="K115" i="2"/>
  <c r="M115" i="2" s="1"/>
  <c r="K114" i="2"/>
  <c r="M114" i="2" s="1"/>
  <c r="K105" i="2"/>
  <c r="M106" i="2" s="1"/>
  <c r="M105" i="2" s="1"/>
  <c r="M104" i="2" s="1"/>
  <c r="M103" i="2" s="1"/>
  <c r="M102" i="2" s="1"/>
  <c r="M101" i="2" s="1"/>
  <c r="M100" i="2" s="1"/>
  <c r="M99" i="2" s="1"/>
  <c r="M98" i="2" s="1"/>
  <c r="J105" i="2"/>
  <c r="J106" i="2" s="1"/>
  <c r="K97" i="2"/>
  <c r="M97" i="2" s="1"/>
  <c r="M96" i="2" s="1"/>
  <c r="M95" i="2" s="1"/>
  <c r="M94" i="2" s="1"/>
  <c r="M93" i="2" s="1"/>
  <c r="M92" i="2" s="1"/>
  <c r="M91" i="2" s="1"/>
  <c r="M90" i="2" s="1"/>
  <c r="M89" i="2" s="1"/>
  <c r="M88" i="2" s="1"/>
  <c r="K87" i="2"/>
  <c r="M87" i="2" s="1"/>
  <c r="M86" i="2" s="1"/>
  <c r="M85" i="2" s="1"/>
  <c r="M84" i="2" s="1"/>
  <c r="M83" i="2" s="1"/>
  <c r="M82" i="2" s="1"/>
  <c r="M81" i="2" s="1"/>
  <c r="M80" i="2" s="1"/>
  <c r="M79" i="2" s="1"/>
  <c r="K86" i="2"/>
  <c r="J86" i="2"/>
  <c r="I86" i="2" s="1"/>
  <c r="K85" i="2"/>
  <c r="J85" i="2"/>
  <c r="I85" i="2" s="1"/>
  <c r="K72" i="2"/>
  <c r="K71" i="2"/>
  <c r="M71" i="2" s="1"/>
  <c r="M70" i="2" s="1"/>
  <c r="M69" i="2" s="1"/>
  <c r="M68" i="2" s="1"/>
  <c r="M67" i="2" s="1"/>
  <c r="M66" i="2" s="1"/>
  <c r="M65" i="2" s="1"/>
  <c r="M64" i="2" s="1"/>
  <c r="M63" i="2" s="1"/>
  <c r="M62" i="2" s="1"/>
  <c r="M61" i="2" s="1"/>
  <c r="M60" i="2" s="1"/>
  <c r="M59" i="2" s="1"/>
  <c r="M58" i="2" s="1"/>
  <c r="M57" i="2" s="1"/>
  <c r="D60" i="2"/>
  <c r="D75" i="2" s="1"/>
  <c r="C121" i="2" s="1"/>
  <c r="D162" i="2" s="1"/>
  <c r="K56" i="2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K45" i="2"/>
  <c r="J45" i="2"/>
  <c r="K23" i="2"/>
  <c r="K22" i="2"/>
  <c r="J18" i="2" s="1"/>
  <c r="F18" i="2" s="1"/>
  <c r="K21" i="2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M9" i="2" s="1"/>
  <c r="M8" i="2" s="1"/>
  <c r="M7" i="2" s="1"/>
  <c r="M6" i="2" s="1"/>
  <c r="M5" i="2" s="1"/>
  <c r="M4" i="2" s="1"/>
  <c r="M3" i="2" s="1"/>
  <c r="M2" i="2" s="1"/>
  <c r="K20" i="2"/>
  <c r="C20" i="2"/>
  <c r="K19" i="2"/>
  <c r="J19" i="2" s="1"/>
  <c r="K18" i="2"/>
  <c r="C18" i="2" s="1"/>
  <c r="K17" i="2"/>
  <c r="C17" i="2"/>
  <c r="K15" i="2"/>
  <c r="K14" i="2"/>
  <c r="K13" i="2"/>
  <c r="K12" i="2"/>
  <c r="C5" i="2"/>
  <c r="A1" i="2"/>
  <c r="B164" i="1"/>
  <c r="H161" i="1"/>
  <c r="H159" i="1" s="1"/>
  <c r="G161" i="1"/>
  <c r="G159" i="1"/>
  <c r="H151" i="1"/>
  <c r="G151" i="1"/>
  <c r="F151" i="1"/>
  <c r="I133" i="1"/>
  <c r="H133" i="1"/>
  <c r="G133" i="1"/>
  <c r="F133" i="1"/>
  <c r="N129" i="1"/>
  <c r="M129" i="1"/>
  <c r="L129" i="1"/>
  <c r="N127" i="1"/>
  <c r="M127" i="1"/>
  <c r="L127" i="1"/>
  <c r="N126" i="1"/>
  <c r="M126" i="1"/>
  <c r="L126" i="1"/>
  <c r="N125" i="1"/>
  <c r="M125" i="1"/>
  <c r="L125" i="1"/>
  <c r="H124" i="1"/>
  <c r="G124" i="1"/>
  <c r="F124" i="1"/>
  <c r="N122" i="1"/>
  <c r="M122" i="1"/>
  <c r="L122" i="1"/>
  <c r="N121" i="1"/>
  <c r="M121" i="1"/>
  <c r="L121" i="1"/>
  <c r="N120" i="1"/>
  <c r="M120" i="1"/>
  <c r="L120" i="1"/>
  <c r="H119" i="1"/>
  <c r="G119" i="1"/>
  <c r="F119" i="1"/>
  <c r="N117" i="1"/>
  <c r="M117" i="1"/>
  <c r="L117" i="1"/>
  <c r="H115" i="1"/>
  <c r="G115" i="1"/>
  <c r="F115" i="1"/>
  <c r="N113" i="1"/>
  <c r="M113" i="1"/>
  <c r="L113" i="1"/>
  <c r="N109" i="1"/>
  <c r="H158" i="1" s="1"/>
  <c r="H155" i="1" s="1"/>
  <c r="M109" i="1"/>
  <c r="G158" i="1" s="1"/>
  <c r="G155" i="1" s="1"/>
  <c r="L109" i="1"/>
  <c r="F158" i="1" s="1"/>
  <c r="F155" i="1" s="1"/>
  <c r="H107" i="1"/>
  <c r="G107" i="1"/>
  <c r="F107" i="1"/>
  <c r="N106" i="1"/>
  <c r="M106" i="1"/>
  <c r="L106" i="1"/>
  <c r="H106" i="1"/>
  <c r="G106" i="1"/>
  <c r="F106" i="1"/>
  <c r="N105" i="1"/>
  <c r="N107" i="1" s="1"/>
  <c r="M105" i="1"/>
  <c r="M107" i="1" s="1"/>
  <c r="L105" i="1"/>
  <c r="L107" i="1" s="1"/>
  <c r="N104" i="1"/>
  <c r="M104" i="1"/>
  <c r="L104" i="1"/>
  <c r="H101" i="1"/>
  <c r="G101" i="1"/>
  <c r="F101" i="1"/>
  <c r="N99" i="1"/>
  <c r="M99" i="1"/>
  <c r="L99" i="1"/>
  <c r="N98" i="1"/>
  <c r="H98" i="1" s="1"/>
  <c r="M98" i="1"/>
  <c r="L98" i="1"/>
  <c r="F98" i="1" s="1"/>
  <c r="G98" i="1"/>
  <c r="N97" i="1"/>
  <c r="H100" i="1" s="1"/>
  <c r="M97" i="1"/>
  <c r="G100" i="1" s="1"/>
  <c r="G96" i="1" s="1"/>
  <c r="L97" i="1"/>
  <c r="F100" i="1" s="1"/>
  <c r="N96" i="1"/>
  <c r="M96" i="1"/>
  <c r="L96" i="1"/>
  <c r="N95" i="1"/>
  <c r="M95" i="1"/>
  <c r="L95" i="1"/>
  <c r="H95" i="1"/>
  <c r="G95" i="1"/>
  <c r="F95" i="1"/>
  <c r="N94" i="1"/>
  <c r="M94" i="1"/>
  <c r="L94" i="1"/>
  <c r="N92" i="1"/>
  <c r="H139" i="1" s="1"/>
  <c r="M92" i="1"/>
  <c r="G139" i="1" s="1"/>
  <c r="L92" i="1"/>
  <c r="F139" i="1" s="1"/>
  <c r="N91" i="1"/>
  <c r="H149" i="1" s="1"/>
  <c r="H146" i="1" s="1"/>
  <c r="M91" i="1"/>
  <c r="G149" i="1" s="1"/>
  <c r="G146" i="1" s="1"/>
  <c r="L91" i="1"/>
  <c r="F149" i="1" s="1"/>
  <c r="F146" i="1" s="1"/>
  <c r="F161" i="1" s="1"/>
  <c r="F159" i="1" s="1"/>
  <c r="N87" i="1"/>
  <c r="M87" i="1"/>
  <c r="L87" i="1"/>
  <c r="H83" i="1"/>
  <c r="G83" i="1"/>
  <c r="F83" i="1"/>
  <c r="L81" i="1"/>
  <c r="N80" i="1"/>
  <c r="N81" i="1" s="1"/>
  <c r="M80" i="1"/>
  <c r="M81" i="1" s="1"/>
  <c r="L80" i="1"/>
  <c r="N78" i="1"/>
  <c r="H91" i="1" s="1"/>
  <c r="H89" i="1" s="1"/>
  <c r="H87" i="1" s="1"/>
  <c r="M78" i="1"/>
  <c r="G91" i="1" s="1"/>
  <c r="G89" i="1" s="1"/>
  <c r="G87" i="1" s="1"/>
  <c r="L78" i="1"/>
  <c r="F91" i="1" s="1"/>
  <c r="F89" i="1" s="1"/>
  <c r="F87" i="1" s="1"/>
  <c r="N76" i="1"/>
  <c r="M76" i="1"/>
  <c r="G79" i="1" s="1"/>
  <c r="G77" i="1" s="1"/>
  <c r="L76" i="1"/>
  <c r="F79" i="1" s="1"/>
  <c r="F77" i="1" s="1"/>
  <c r="N75" i="1"/>
  <c r="H75" i="1" s="1"/>
  <c r="M75" i="1"/>
  <c r="L75" i="1"/>
  <c r="F75" i="1" s="1"/>
  <c r="G75" i="1"/>
  <c r="N74" i="1"/>
  <c r="H74" i="1" s="1"/>
  <c r="M74" i="1"/>
  <c r="L74" i="1"/>
  <c r="F74" i="1" s="1"/>
  <c r="F72" i="1" s="1"/>
  <c r="G74" i="1"/>
  <c r="H66" i="1"/>
  <c r="H64" i="1" s="1"/>
  <c r="G66" i="1"/>
  <c r="F66" i="1"/>
  <c r="F64" i="1" s="1"/>
  <c r="G64" i="1"/>
  <c r="H62" i="1"/>
  <c r="G62" i="1"/>
  <c r="F62" i="1"/>
  <c r="N61" i="1"/>
  <c r="M61" i="1"/>
  <c r="L61" i="1"/>
  <c r="N60" i="1"/>
  <c r="H61" i="1" s="1"/>
  <c r="H59" i="1" s="1"/>
  <c r="M60" i="1"/>
  <c r="L60" i="1"/>
  <c r="F61" i="1" s="1"/>
  <c r="F59" i="1" s="1"/>
  <c r="H56" i="1"/>
  <c r="G56" i="1"/>
  <c r="F56" i="1"/>
  <c r="H53" i="1"/>
  <c r="G53" i="1"/>
  <c r="F53" i="1"/>
  <c r="N52" i="1"/>
  <c r="M52" i="1"/>
  <c r="G52" i="1" s="1"/>
  <c r="L52" i="1"/>
  <c r="H52" i="1"/>
  <c r="F52" i="1"/>
  <c r="N50" i="1"/>
  <c r="M50" i="1"/>
  <c r="G50" i="1" s="1"/>
  <c r="L50" i="1"/>
  <c r="H50" i="1"/>
  <c r="H48" i="1" s="1"/>
  <c r="F50" i="1"/>
  <c r="F48" i="1" s="1"/>
  <c r="H45" i="1"/>
  <c r="G45" i="1"/>
  <c r="F45" i="1"/>
  <c r="I42" i="1"/>
  <c r="H41" i="1"/>
  <c r="G41" i="1"/>
  <c r="F41" i="1"/>
  <c r="N39" i="1"/>
  <c r="M39" i="1"/>
  <c r="L39" i="1"/>
  <c r="K29" i="1"/>
  <c r="I29" i="1" s="1"/>
  <c r="K28" i="1"/>
  <c r="I28" i="1" s="1"/>
  <c r="K27" i="1"/>
  <c r="C28" i="1" s="1"/>
  <c r="A19" i="1"/>
  <c r="I24" i="1" s="1"/>
  <c r="A16" i="1"/>
  <c r="H7" i="1"/>
  <c r="A173" i="1" s="1"/>
  <c r="K2" i="1"/>
  <c r="I2" i="1" s="1"/>
  <c r="H79" i="1" l="1"/>
  <c r="H77" i="1" s="1"/>
  <c r="G145" i="1"/>
  <c r="G142" i="1" s="1"/>
  <c r="J17" i="2"/>
  <c r="J20" i="2" s="1"/>
  <c r="J21" i="2"/>
  <c r="I34" i="2" s="1"/>
  <c r="I39" i="2" s="1"/>
  <c r="J97" i="2"/>
  <c r="J95" i="2" s="1"/>
  <c r="L134" i="2"/>
  <c r="C133" i="2" s="1"/>
  <c r="E133" i="2" s="1"/>
  <c r="D133" i="2" s="1"/>
  <c r="D134" i="2" s="1"/>
  <c r="J230" i="2"/>
  <c r="E229" i="2"/>
  <c r="D229" i="2" s="1"/>
  <c r="D230" i="2" s="1"/>
  <c r="J298" i="2"/>
  <c r="H296" i="2"/>
  <c r="M386" i="2"/>
  <c r="M385" i="2" s="1"/>
  <c r="M384" i="2" s="1"/>
  <c r="M383" i="2" s="1"/>
  <c r="M382" i="2" s="1"/>
  <c r="M381" i="2" s="1"/>
  <c r="M380" i="2" s="1"/>
  <c r="M379" i="2" s="1"/>
  <c r="M378" i="2" s="1"/>
  <c r="M377" i="2" s="1"/>
  <c r="M376" i="2" s="1"/>
  <c r="M375" i="2" s="1"/>
  <c r="M374" i="2" s="1"/>
  <c r="M373" i="2" s="1"/>
  <c r="J384" i="2"/>
  <c r="J386" i="2" s="1"/>
  <c r="M432" i="2"/>
  <c r="M431" i="2" s="1"/>
  <c r="M430" i="2" s="1"/>
  <c r="M429" i="2" s="1"/>
  <c r="M428" i="2" s="1"/>
  <c r="M427" i="2" s="1"/>
  <c r="M426" i="2" s="1"/>
  <c r="M425" i="2" s="1"/>
  <c r="M424" i="2" s="1"/>
  <c r="M423" i="2" s="1"/>
  <c r="M422" i="2" s="1"/>
  <c r="M421" i="2" s="1"/>
  <c r="M420" i="2" s="1"/>
  <c r="M419" i="2" s="1"/>
  <c r="M418" i="2" s="1"/>
  <c r="M417" i="2" s="1"/>
  <c r="J432" i="2"/>
  <c r="M480" i="2"/>
  <c r="M479" i="2" s="1"/>
  <c r="M478" i="2" s="1"/>
  <c r="M477" i="2" s="1"/>
  <c r="M476" i="2" s="1"/>
  <c r="M475" i="2" s="1"/>
  <c r="M474" i="2" s="1"/>
  <c r="M473" i="2" s="1"/>
  <c r="M472" i="2" s="1"/>
  <c r="M471" i="2" s="1"/>
  <c r="M470" i="2" s="1"/>
  <c r="M469" i="2" s="1"/>
  <c r="M468" i="2" s="1"/>
  <c r="M467" i="2" s="1"/>
  <c r="M466" i="2" s="1"/>
  <c r="M465" i="2" s="1"/>
  <c r="J480" i="2"/>
  <c r="M496" i="2"/>
  <c r="M495" i="2" s="1"/>
  <c r="M494" i="2" s="1"/>
  <c r="M493" i="2" s="1"/>
  <c r="M492" i="2" s="1"/>
  <c r="M491" i="2" s="1"/>
  <c r="M490" i="2" s="1"/>
  <c r="M489" i="2" s="1"/>
  <c r="M488" i="2" s="1"/>
  <c r="M487" i="2" s="1"/>
  <c r="M486" i="2" s="1"/>
  <c r="M485" i="2" s="1"/>
  <c r="M484" i="2" s="1"/>
  <c r="M483" i="2" s="1"/>
  <c r="M482" i="2" s="1"/>
  <c r="M481" i="2" s="1"/>
  <c r="J496" i="2"/>
  <c r="M557" i="2"/>
  <c r="M556" i="2" s="1"/>
  <c r="M555" i="2" s="1"/>
  <c r="M554" i="2" s="1"/>
  <c r="M553" i="2" s="1"/>
  <c r="M552" i="2" s="1"/>
  <c r="M559" i="2"/>
  <c r="M592" i="2"/>
  <c r="M591" i="2" s="1"/>
  <c r="M590" i="2" s="1"/>
  <c r="M589" i="2" s="1"/>
  <c r="M588" i="2" s="1"/>
  <c r="M587" i="2" s="1"/>
  <c r="M586" i="2" s="1"/>
  <c r="J590" i="2"/>
  <c r="M607" i="2"/>
  <c r="J606" i="2"/>
  <c r="J607" i="2" s="1"/>
  <c r="M642" i="2"/>
  <c r="J642" i="2"/>
  <c r="I642" i="2" s="1"/>
  <c r="M738" i="2"/>
  <c r="M737" i="2" s="1"/>
  <c r="M736" i="2" s="1"/>
  <c r="M735" i="2" s="1"/>
  <c r="M734" i="2" s="1"/>
  <c r="M733" i="2" s="1"/>
  <c r="M732" i="2" s="1"/>
  <c r="M731" i="2" s="1"/>
  <c r="M730" i="2" s="1"/>
  <c r="J737" i="2"/>
  <c r="J738" i="2" s="1"/>
  <c r="M773" i="2"/>
  <c r="M772" i="2" s="1"/>
  <c r="M771" i="2" s="1"/>
  <c r="M770" i="2" s="1"/>
  <c r="M769" i="2" s="1"/>
  <c r="M768" i="2" s="1"/>
  <c r="M767" i="2" s="1"/>
  <c r="M766" i="2" s="1"/>
  <c r="M765" i="2" s="1"/>
  <c r="M764" i="2" s="1"/>
  <c r="J771" i="2"/>
  <c r="I771" i="2" s="1"/>
  <c r="M859" i="2"/>
  <c r="M856" i="2" s="1"/>
  <c r="M855" i="2" s="1"/>
  <c r="M854" i="2" s="1"/>
  <c r="M853" i="2" s="1"/>
  <c r="M852" i="2" s="1"/>
  <c r="M851" i="2" s="1"/>
  <c r="M850" i="2" s="1"/>
  <c r="J857" i="2"/>
  <c r="I857" i="2" s="1"/>
  <c r="M923" i="2"/>
  <c r="M922" i="2" s="1"/>
  <c r="M921" i="2" s="1"/>
  <c r="M920" i="2" s="1"/>
  <c r="M919" i="2" s="1"/>
  <c r="M918" i="2" s="1"/>
  <c r="M917" i="2" s="1"/>
  <c r="M916" i="2" s="1"/>
  <c r="M934" i="2"/>
  <c r="M933" i="2" s="1"/>
  <c r="M932" i="2" s="1"/>
  <c r="M931" i="2" s="1"/>
  <c r="M930" i="2" s="1"/>
  <c r="M929" i="2" s="1"/>
  <c r="M928" i="2" s="1"/>
  <c r="M927" i="2" s="1"/>
  <c r="M926" i="2" s="1"/>
  <c r="M925" i="2" s="1"/>
  <c r="J934" i="2"/>
  <c r="M973" i="2"/>
  <c r="M972" i="2" s="1"/>
  <c r="M971" i="2" s="1"/>
  <c r="M970" i="2" s="1"/>
  <c r="M969" i="2" s="1"/>
  <c r="M968" i="2" s="1"/>
  <c r="M967" i="2" s="1"/>
  <c r="M966" i="2" s="1"/>
  <c r="M984" i="2"/>
  <c r="M983" i="2" s="1"/>
  <c r="M982" i="2" s="1"/>
  <c r="M981" i="2" s="1"/>
  <c r="M980" i="2" s="1"/>
  <c r="M979" i="2" s="1"/>
  <c r="M978" i="2" s="1"/>
  <c r="M977" i="2" s="1"/>
  <c r="M976" i="2" s="1"/>
  <c r="M975" i="2" s="1"/>
  <c r="J984" i="2"/>
  <c r="M1073" i="2"/>
  <c r="M1072" i="2" s="1"/>
  <c r="M1071" i="2" s="1"/>
  <c r="M1070" i="2" s="1"/>
  <c r="M1069" i="2" s="1"/>
  <c r="M1068" i="2" s="1"/>
  <c r="M1067" i="2" s="1"/>
  <c r="M1066" i="2" s="1"/>
  <c r="M1065" i="2" s="1"/>
  <c r="M1064" i="2" s="1"/>
  <c r="M1063" i="2" s="1"/>
  <c r="J1073" i="2"/>
  <c r="G61" i="1"/>
  <c r="G59" i="1" s="1"/>
  <c r="H72" i="1"/>
  <c r="F96" i="1"/>
  <c r="H96" i="1"/>
  <c r="G113" i="1"/>
  <c r="G108" i="1" s="1"/>
  <c r="F145" i="1"/>
  <c r="F142" i="1" s="1"/>
  <c r="H145" i="1"/>
  <c r="H142" i="1" s="1"/>
  <c r="E17" i="2"/>
  <c r="M254" i="2"/>
  <c r="M253" i="2" s="1"/>
  <c r="M252" i="2" s="1"/>
  <c r="M251" i="2" s="1"/>
  <c r="M250" i="2" s="1"/>
  <c r="M249" i="2" s="1"/>
  <c r="M248" i="2" s="1"/>
  <c r="M247" i="2" s="1"/>
  <c r="M246" i="2" s="1"/>
  <c r="M245" i="2" s="1"/>
  <c r="M244" i="2" s="1"/>
  <c r="M243" i="2" s="1"/>
  <c r="M242" i="2" s="1"/>
  <c r="M241" i="2" s="1"/>
  <c r="M240" i="2" s="1"/>
  <c r="M239" i="2" s="1"/>
  <c r="M238" i="2" s="1"/>
  <c r="M237" i="2" s="1"/>
  <c r="M236" i="2" s="1"/>
  <c r="M235" i="2" s="1"/>
  <c r="M234" i="2" s="1"/>
  <c r="M233" i="2" s="1"/>
  <c r="M232" i="2" s="1"/>
  <c r="M231" i="2" s="1"/>
  <c r="I250" i="2"/>
  <c r="J250" i="2" s="1"/>
  <c r="I248" i="2"/>
  <c r="J248" i="2" s="1"/>
  <c r="J243" i="2" s="1"/>
  <c r="J254" i="2" s="1"/>
  <c r="J281" i="2"/>
  <c r="H281" i="2" s="1"/>
  <c r="J314" i="2"/>
  <c r="M337" i="2"/>
  <c r="J337" i="2"/>
  <c r="M339" i="2"/>
  <c r="J339" i="2"/>
  <c r="M341" i="2"/>
  <c r="J341" i="2"/>
  <c r="M351" i="2"/>
  <c r="A351" i="2" s="1"/>
  <c r="A352" i="2" s="1"/>
  <c r="A353" i="2" s="1"/>
  <c r="A354" i="2" s="1"/>
  <c r="A355" i="2" s="1"/>
  <c r="A356" i="2" s="1"/>
  <c r="A357" i="2" s="1"/>
  <c r="A358" i="2" s="1"/>
  <c r="J351" i="2"/>
  <c r="M353" i="2"/>
  <c r="J353" i="2"/>
  <c r="M355" i="2"/>
  <c r="J355" i="2"/>
  <c r="M357" i="2"/>
  <c r="J357" i="2"/>
  <c r="M359" i="2"/>
  <c r="J359" i="2"/>
  <c r="J400" i="2"/>
  <c r="H398" i="2"/>
  <c r="J478" i="2"/>
  <c r="J494" i="2"/>
  <c r="M674" i="2"/>
  <c r="M673" i="2" s="1"/>
  <c r="M672" i="2" s="1"/>
  <c r="M671" i="2" s="1"/>
  <c r="M670" i="2" s="1"/>
  <c r="M669" i="2" s="1"/>
  <c r="M668" i="2" s="1"/>
  <c r="M667" i="2" s="1"/>
  <c r="M666" i="2" s="1"/>
  <c r="M665" i="2" s="1"/>
  <c r="M664" i="2" s="1"/>
  <c r="M663" i="2" s="1"/>
  <c r="M662" i="2" s="1"/>
  <c r="M661" i="2" s="1"/>
  <c r="H672" i="2"/>
  <c r="M699" i="2"/>
  <c r="J697" i="2"/>
  <c r="I697" i="2" s="1"/>
  <c r="M788" i="2"/>
  <c r="M787" i="2" s="1"/>
  <c r="M786" i="2" s="1"/>
  <c r="M785" i="2" s="1"/>
  <c r="M784" i="2" s="1"/>
  <c r="M783" i="2" s="1"/>
  <c r="M782" i="2" s="1"/>
  <c r="M781" i="2" s="1"/>
  <c r="M780" i="2" s="1"/>
  <c r="M779" i="2" s="1"/>
  <c r="M778" i="2" s="1"/>
  <c r="M777" i="2" s="1"/>
  <c r="M776" i="2" s="1"/>
  <c r="M775" i="2" s="1"/>
  <c r="M774" i="2" s="1"/>
  <c r="J786" i="2"/>
  <c r="J788" i="2" s="1"/>
  <c r="M874" i="2"/>
  <c r="J873" i="2"/>
  <c r="J874" i="2" s="1"/>
  <c r="J932" i="2"/>
  <c r="I932" i="2" s="1"/>
  <c r="J982" i="2"/>
  <c r="I982" i="2" s="1"/>
  <c r="A337" i="2"/>
  <c r="D302" i="2"/>
  <c r="D272" i="2"/>
  <c r="D287" i="2"/>
  <c r="F140" i="1"/>
  <c r="H140" i="1"/>
  <c r="H135" i="1" s="1"/>
  <c r="F164" i="1"/>
  <c r="F162" i="1" s="1"/>
  <c r="H164" i="1"/>
  <c r="H162" i="1" s="1"/>
  <c r="F43" i="1"/>
  <c r="H43" i="1"/>
  <c r="G48" i="1"/>
  <c r="G43" i="1" s="1"/>
  <c r="G72" i="1"/>
  <c r="G70" i="1" s="1"/>
  <c r="F135" i="1"/>
  <c r="F113" i="1"/>
  <c r="F108" i="1" s="1"/>
  <c r="F70" i="1" s="1"/>
  <c r="H113" i="1"/>
  <c r="H108" i="1" s="1"/>
  <c r="H70" i="1" s="1"/>
  <c r="G140" i="1"/>
  <c r="G135" i="1" s="1"/>
  <c r="G164" i="1"/>
  <c r="G162" i="1" s="1"/>
  <c r="E20" i="2"/>
  <c r="I41" i="2"/>
  <c r="J39" i="2"/>
  <c r="G17" i="2"/>
  <c r="D17" i="2" s="1"/>
  <c r="E18" i="2"/>
  <c r="C19" i="2"/>
  <c r="E19" i="2" s="1"/>
  <c r="J56" i="2"/>
  <c r="J54" i="2" s="1"/>
  <c r="G54" i="2" s="1"/>
  <c r="J69" i="2"/>
  <c r="J87" i="2"/>
  <c r="J114" i="2"/>
  <c r="J115" i="2"/>
  <c r="I115" i="2" s="1"/>
  <c r="J116" i="2"/>
  <c r="I116" i="2" s="1"/>
  <c r="I152" i="2"/>
  <c r="J152" i="2" s="1"/>
  <c r="I154" i="2"/>
  <c r="J154" i="2" s="1"/>
  <c r="J147" i="2" s="1"/>
  <c r="J158" i="2" s="1"/>
  <c r="I202" i="2"/>
  <c r="M213" i="2"/>
  <c r="M212" i="2" s="1"/>
  <c r="M211" i="2" s="1"/>
  <c r="M210" i="2" s="1"/>
  <c r="M209" i="2" s="1"/>
  <c r="M208" i="2" s="1"/>
  <c r="M207" i="2" s="1"/>
  <c r="M206" i="2" s="1"/>
  <c r="M205" i="2" s="1"/>
  <c r="M204" i="2" s="1"/>
  <c r="M203" i="2" s="1"/>
  <c r="M202" i="2" s="1"/>
  <c r="M201" i="2" s="1"/>
  <c r="M200" i="2" s="1"/>
  <c r="M199" i="2" s="1"/>
  <c r="M198" i="2" s="1"/>
  <c r="M197" i="2" s="1"/>
  <c r="M196" i="2" s="1"/>
  <c r="M195" i="2" s="1"/>
  <c r="M194" i="2" s="1"/>
  <c r="M193" i="2" s="1"/>
  <c r="M192" i="2" s="1"/>
  <c r="M191" i="2" s="1"/>
  <c r="M190" i="2" s="1"/>
  <c r="M305" i="2"/>
  <c r="M304" i="2" s="1"/>
  <c r="M303" i="2" s="1"/>
  <c r="M302" i="2" s="1"/>
  <c r="M301" i="2" s="1"/>
  <c r="M300" i="2" s="1"/>
  <c r="M299" i="2" s="1"/>
  <c r="M315" i="2"/>
  <c r="M585" i="2"/>
  <c r="M584" i="2" s="1"/>
  <c r="M583" i="2" s="1"/>
  <c r="M582" i="2" s="1"/>
  <c r="M581" i="2" s="1"/>
  <c r="M580" i="2" s="1"/>
  <c r="M579" i="2" s="1"/>
  <c r="M578" i="2" s="1"/>
  <c r="M577" i="2" s="1"/>
  <c r="M551" i="2"/>
  <c r="M550" i="2" s="1"/>
  <c r="M549" i="2" s="1"/>
  <c r="M548" i="2" s="1"/>
  <c r="M547" i="2" s="1"/>
  <c r="M546" i="2" s="1"/>
  <c r="M545" i="2" s="1"/>
  <c r="J189" i="2"/>
  <c r="E188" i="2"/>
  <c r="D188" i="2" s="1"/>
  <c r="D189" i="2" s="1"/>
  <c r="I209" i="2"/>
  <c r="J209" i="2" s="1"/>
  <c r="I207" i="2"/>
  <c r="J207" i="2" s="1"/>
  <c r="J202" i="2" s="1"/>
  <c r="J213" i="2" s="1"/>
  <c r="M189" i="2"/>
  <c r="M188" i="2" s="1"/>
  <c r="M187" i="2" s="1"/>
  <c r="M186" i="2" s="1"/>
  <c r="M185" i="2" s="1"/>
  <c r="M184" i="2" s="1"/>
  <c r="M183" i="2" s="1"/>
  <c r="M182" i="2" s="1"/>
  <c r="M181" i="2" s="1"/>
  <c r="M180" i="2" s="1"/>
  <c r="M179" i="2" s="1"/>
  <c r="M178" i="2" s="1"/>
  <c r="M177" i="2" s="1"/>
  <c r="M176" i="2" s="1"/>
  <c r="M175" i="2" s="1"/>
  <c r="M174" i="2" s="1"/>
  <c r="M173" i="2" s="1"/>
  <c r="C188" i="2"/>
  <c r="M268" i="2"/>
  <c r="M267" i="2" s="1"/>
  <c r="M266" i="2" s="1"/>
  <c r="M265" i="2" s="1"/>
  <c r="M264" i="2" s="1"/>
  <c r="M263" i="2" s="1"/>
  <c r="M262" i="2" s="1"/>
  <c r="M261" i="2" s="1"/>
  <c r="M260" i="2" s="1"/>
  <c r="M259" i="2" s="1"/>
  <c r="M258" i="2" s="1"/>
  <c r="M257" i="2" s="1"/>
  <c r="M256" i="2" s="1"/>
  <c r="M255" i="2" s="1"/>
  <c r="J266" i="2"/>
  <c r="A338" i="2"/>
  <c r="A339" i="2" s="1"/>
  <c r="A340" i="2" s="1"/>
  <c r="A341" i="2" s="1"/>
  <c r="A342" i="2" s="1"/>
  <c r="M541" i="2"/>
  <c r="M540" i="2" s="1"/>
  <c r="M539" i="2" s="1"/>
  <c r="M538" i="2" s="1"/>
  <c r="M537" i="2" s="1"/>
  <c r="M536" i="2" s="1"/>
  <c r="M535" i="2" s="1"/>
  <c r="M534" i="2" s="1"/>
  <c r="M533" i="2" s="1"/>
  <c r="M532" i="2" s="1"/>
  <c r="M531" i="2" s="1"/>
  <c r="M530" i="2" s="1"/>
  <c r="M529" i="2" s="1"/>
  <c r="M543" i="2"/>
  <c r="I312" i="2"/>
  <c r="J322" i="2"/>
  <c r="F324" i="2"/>
  <c r="J324" i="2"/>
  <c r="J326" i="2"/>
  <c r="H326" i="2" s="1"/>
  <c r="J327" i="2"/>
  <c r="H327" i="2" s="1"/>
  <c r="J336" i="2"/>
  <c r="J338" i="2"/>
  <c r="J340" i="2"/>
  <c r="J342" i="2"/>
  <c r="J352" i="2"/>
  <c r="J354" i="2"/>
  <c r="J356" i="2"/>
  <c r="J358" i="2"/>
  <c r="J360" i="2"/>
  <c r="J369" i="2"/>
  <c r="J370" i="2"/>
  <c r="I370" i="2" s="1"/>
  <c r="H384" i="2"/>
  <c r="J558" i="2"/>
  <c r="I558" i="2" s="1"/>
  <c r="M688" i="2"/>
  <c r="M687" i="2"/>
  <c r="M686" i="2" s="1"/>
  <c r="M685" i="2" s="1"/>
  <c r="M684" i="2" s="1"/>
  <c r="M683" i="2" s="1"/>
  <c r="M682" i="2" s="1"/>
  <c r="M681" i="2" s="1"/>
  <c r="M698" i="2"/>
  <c r="M697" i="2" s="1"/>
  <c r="M696" i="2" s="1"/>
  <c r="M695" i="2" s="1"/>
  <c r="M694" i="2" s="1"/>
  <c r="M693" i="2" s="1"/>
  <c r="M692" i="2" s="1"/>
  <c r="M691" i="2" s="1"/>
  <c r="M690" i="2" s="1"/>
  <c r="M680" i="2"/>
  <c r="M679" i="2" s="1"/>
  <c r="M678" i="2" s="1"/>
  <c r="M677" i="2" s="1"/>
  <c r="M676" i="2" s="1"/>
  <c r="M675" i="2" s="1"/>
  <c r="M729" i="2"/>
  <c r="M726" i="2"/>
  <c r="M725" i="2" s="1"/>
  <c r="M724" i="2" s="1"/>
  <c r="M723" i="2" s="1"/>
  <c r="M722" i="2" s="1"/>
  <c r="M721" i="2" s="1"/>
  <c r="M720" i="2" s="1"/>
  <c r="M762" i="2"/>
  <c r="M761" i="2" s="1"/>
  <c r="M760" i="2" s="1"/>
  <c r="M759" i="2" s="1"/>
  <c r="M758" i="2" s="1"/>
  <c r="M757" i="2" s="1"/>
  <c r="M756" i="2" s="1"/>
  <c r="M755" i="2" s="1"/>
  <c r="M754" i="2"/>
  <c r="M753" i="2" s="1"/>
  <c r="M752" i="2" s="1"/>
  <c r="M751" i="2" s="1"/>
  <c r="M750" i="2" s="1"/>
  <c r="M749" i="2" s="1"/>
  <c r="M848" i="2"/>
  <c r="M847" i="2" s="1"/>
  <c r="M846" i="2" s="1"/>
  <c r="M845" i="2" s="1"/>
  <c r="M844" i="2" s="1"/>
  <c r="M843" i="2" s="1"/>
  <c r="M842" i="2" s="1"/>
  <c r="M841" i="2" s="1"/>
  <c r="M840" i="2"/>
  <c r="M839" i="2" s="1"/>
  <c r="M838" i="2" s="1"/>
  <c r="M837" i="2" s="1"/>
  <c r="M836" i="2" s="1"/>
  <c r="M835" i="2" s="1"/>
  <c r="J592" i="2"/>
  <c r="M605" i="2"/>
  <c r="M604" i="2" s="1"/>
  <c r="M603" i="2" s="1"/>
  <c r="M602" i="2" s="1"/>
  <c r="M601" i="2" s="1"/>
  <c r="M600" i="2" s="1"/>
  <c r="J615" i="2"/>
  <c r="I615" i="2" s="1"/>
  <c r="J616" i="2"/>
  <c r="I616" i="2" s="1"/>
  <c r="J632" i="2"/>
  <c r="J633" i="2" s="1"/>
  <c r="M633" i="2" s="1"/>
  <c r="M640" i="2"/>
  <c r="M639" i="2" s="1"/>
  <c r="M638" i="2" s="1"/>
  <c r="M637" i="2" s="1"/>
  <c r="M636" i="2" s="1"/>
  <c r="M635" i="2" s="1"/>
  <c r="M634" i="2" s="1"/>
  <c r="M802" i="2"/>
  <c r="M801" i="2" s="1"/>
  <c r="M799" i="2"/>
  <c r="M798" i="2" s="1"/>
  <c r="M797" i="2" s="1"/>
  <c r="M796" i="2" s="1"/>
  <c r="M795" i="2" s="1"/>
  <c r="M794" i="2" s="1"/>
  <c r="M793" i="2" s="1"/>
  <c r="M792" i="2" s="1"/>
  <c r="M791" i="2" s="1"/>
  <c r="M790" i="2" s="1"/>
  <c r="M789" i="2" s="1"/>
  <c r="M898" i="2"/>
  <c r="M897" i="2" s="1"/>
  <c r="M896" i="2" s="1"/>
  <c r="M895" i="2" s="1"/>
  <c r="M894" i="2" s="1"/>
  <c r="M893" i="2" s="1"/>
  <c r="M892" i="2" s="1"/>
  <c r="M891" i="2" s="1"/>
  <c r="M890" i="2"/>
  <c r="M889" i="2" s="1"/>
  <c r="M888" i="2" s="1"/>
  <c r="M887" i="2" s="1"/>
  <c r="M886" i="2" s="1"/>
  <c r="M885" i="2" s="1"/>
  <c r="J660" i="2"/>
  <c r="J658" i="2" s="1"/>
  <c r="H658" i="2" s="1"/>
  <c r="J688" i="2"/>
  <c r="J689" i="2" s="1"/>
  <c r="J699" i="2"/>
  <c r="J711" i="2"/>
  <c r="J712" i="2"/>
  <c r="J727" i="2"/>
  <c r="J762" i="2"/>
  <c r="J763" i="2" s="1"/>
  <c r="J773" i="2"/>
  <c r="H786" i="2"/>
  <c r="J800" i="2"/>
  <c r="J802" i="2" s="1"/>
  <c r="J818" i="2"/>
  <c r="J816" i="2" s="1"/>
  <c r="H816" i="2" s="1"/>
  <c r="J848" i="2"/>
  <c r="J849" i="2" s="1"/>
  <c r="J859" i="2"/>
  <c r="M948" i="2"/>
  <c r="M947" i="2" s="1"/>
  <c r="M946" i="2" s="1"/>
  <c r="M945" i="2" s="1"/>
  <c r="M944" i="2" s="1"/>
  <c r="M943" i="2" s="1"/>
  <c r="M942" i="2" s="1"/>
  <c r="M941" i="2" s="1"/>
  <c r="M940" i="2"/>
  <c r="M939" i="2" s="1"/>
  <c r="M938" i="2" s="1"/>
  <c r="M937" i="2" s="1"/>
  <c r="M936" i="2" s="1"/>
  <c r="M935" i="2" s="1"/>
  <c r="J948" i="2"/>
  <c r="J949" i="2" s="1"/>
  <c r="J959" i="2"/>
  <c r="H1028" i="2"/>
  <c r="M1062" i="2"/>
  <c r="M1061" i="2" s="1"/>
  <c r="M1060" i="2" s="1"/>
  <c r="M1059" i="2" s="1"/>
  <c r="M1058" i="2" s="1"/>
  <c r="M1057" i="2" s="1"/>
  <c r="M1056" i="2" s="1"/>
  <c r="M1055" i="2" s="1"/>
  <c r="M1054" i="2" s="1"/>
  <c r="M1053" i="2" s="1"/>
  <c r="M1052" i="2" s="1"/>
  <c r="M1051" i="2" s="1"/>
  <c r="M1050" i="2" s="1"/>
  <c r="M1049" i="2" s="1"/>
  <c r="M1048" i="2" s="1"/>
  <c r="M1047" i="2" s="1"/>
  <c r="J1062" i="2"/>
  <c r="D46" i="3"/>
  <c r="D42" i="3"/>
  <c r="D38" i="3"/>
  <c r="D1091" i="2"/>
  <c r="D1106" i="2"/>
  <c r="M1118" i="2"/>
  <c r="M1109" i="2"/>
  <c r="M1108" i="2" s="1"/>
  <c r="M1107" i="2" s="1"/>
  <c r="M1106" i="2" s="1"/>
  <c r="M1105" i="2" s="1"/>
  <c r="M1104" i="2" s="1"/>
  <c r="M1103" i="2" s="1"/>
  <c r="M1134" i="2"/>
  <c r="A1134" i="2" s="1"/>
  <c r="J1135" i="2"/>
  <c r="M1135" i="2" s="1"/>
  <c r="M1133" i="2" s="1"/>
  <c r="M1132" i="2" s="1"/>
  <c r="M1131" i="2" s="1"/>
  <c r="M1130" i="2" s="1"/>
  <c r="M1129" i="2" s="1"/>
  <c r="M1128" i="2" s="1"/>
  <c r="M1127" i="2" s="1"/>
  <c r="J1117" i="2"/>
  <c r="M1125" i="2"/>
  <c r="M1143" i="2"/>
  <c r="A1143" i="2" s="1"/>
  <c r="D9" i="3"/>
  <c r="D13" i="3"/>
  <c r="D17" i="3"/>
  <c r="D19" i="3"/>
  <c r="J1085" i="2"/>
  <c r="J1152" i="2"/>
  <c r="I1152" i="2" s="1"/>
  <c r="J1153" i="2"/>
  <c r="I1153" i="2" s="1"/>
  <c r="D8" i="3"/>
  <c r="D12" i="3"/>
  <c r="D14" i="3" s="1"/>
  <c r="D16" i="3"/>
  <c r="D18" i="3" l="1"/>
  <c r="D10" i="3"/>
  <c r="J713" i="2"/>
  <c r="M713" i="2" s="1"/>
  <c r="M710" i="2" s="1"/>
  <c r="M709" i="2" s="1"/>
  <c r="M708" i="2" s="1"/>
  <c r="M707" i="2" s="1"/>
  <c r="M706" i="2" s="1"/>
  <c r="M705" i="2" s="1"/>
  <c r="M704" i="2" s="1"/>
  <c r="M703" i="2" s="1"/>
  <c r="M702" i="2" s="1"/>
  <c r="M701" i="2" s="1"/>
  <c r="M700" i="2" s="1"/>
  <c r="J361" i="2"/>
  <c r="G42" i="1"/>
  <c r="F42" i="1"/>
  <c r="M965" i="2"/>
  <c r="M964" i="2" s="1"/>
  <c r="M963" i="2" s="1"/>
  <c r="M962" i="2" s="1"/>
  <c r="M961" i="2" s="1"/>
  <c r="M960" i="2" s="1"/>
  <c r="M915" i="2"/>
  <c r="M914" i="2" s="1"/>
  <c r="M913" i="2" s="1"/>
  <c r="M912" i="2" s="1"/>
  <c r="M911" i="2" s="1"/>
  <c r="M910" i="2" s="1"/>
  <c r="G19" i="2"/>
  <c r="M873" i="2"/>
  <c r="M872" i="2" s="1"/>
  <c r="M871" i="2" s="1"/>
  <c r="M870" i="2" s="1"/>
  <c r="M869" i="2" s="1"/>
  <c r="M868" i="2" s="1"/>
  <c r="M867" i="2" s="1"/>
  <c r="M866" i="2" s="1"/>
  <c r="M865" i="2"/>
  <c r="M864" i="2" s="1"/>
  <c r="M863" i="2" s="1"/>
  <c r="M862" i="2" s="1"/>
  <c r="M861" i="2" s="1"/>
  <c r="M606" i="2"/>
  <c r="M599" i="2"/>
  <c r="M598" i="2" s="1"/>
  <c r="M597" i="2" s="1"/>
  <c r="M596" i="2" s="1"/>
  <c r="M595" i="2" s="1"/>
  <c r="M594" i="2" s="1"/>
  <c r="M593" i="2" s="1"/>
  <c r="A359" i="2"/>
  <c r="A360" i="2"/>
  <c r="H42" i="1"/>
  <c r="D20" i="3"/>
  <c r="D21" i="3"/>
  <c r="D39" i="3"/>
  <c r="D41" i="3" s="1"/>
  <c r="D40" i="3"/>
  <c r="D47" i="3"/>
  <c r="D48" i="3"/>
  <c r="I727" i="2"/>
  <c r="J729" i="2"/>
  <c r="D19" i="2"/>
  <c r="G18" i="2"/>
  <c r="D18" i="2" s="1"/>
  <c r="J1087" i="2"/>
  <c r="H1085" i="2"/>
  <c r="D43" i="3"/>
  <c r="D44" i="3"/>
  <c r="D50" i="3"/>
  <c r="M631" i="2"/>
  <c r="M630" i="2" s="1"/>
  <c r="M629" i="2" s="1"/>
  <c r="M628" i="2" s="1"/>
  <c r="M627" i="2" s="1"/>
  <c r="M626" i="2" s="1"/>
  <c r="M625" i="2"/>
  <c r="M624" i="2" s="1"/>
  <c r="M623" i="2" s="1"/>
  <c r="M622" i="2" s="1"/>
  <c r="M621" i="2" s="1"/>
  <c r="M620" i="2" s="1"/>
  <c r="M619" i="2" s="1"/>
  <c r="M728" i="2"/>
  <c r="M719" i="2"/>
  <c r="M718" i="2" s="1"/>
  <c r="M717" i="2" s="1"/>
  <c r="M716" i="2" s="1"/>
  <c r="M715" i="2" s="1"/>
  <c r="M714" i="2" s="1"/>
  <c r="I369" i="2"/>
  <c r="J372" i="2"/>
  <c r="M372" i="2" s="1"/>
  <c r="H324" i="2"/>
  <c r="J328" i="2"/>
  <c r="L328" i="2" s="1"/>
  <c r="H322" i="2"/>
  <c r="J268" i="2"/>
  <c r="H266" i="2"/>
  <c r="J117" i="2"/>
  <c r="M117" i="2" s="1"/>
  <c r="M113" i="2" s="1"/>
  <c r="M112" i="2" s="1"/>
  <c r="M111" i="2" s="1"/>
  <c r="M110" i="2" s="1"/>
  <c r="M109" i="2" s="1"/>
  <c r="M108" i="2" s="1"/>
  <c r="M107" i="2" s="1"/>
  <c r="M78" i="2" s="1"/>
  <c r="M77" i="2" s="1"/>
  <c r="M76" i="2" s="1"/>
  <c r="M75" i="2" s="1"/>
  <c r="M74" i="2" s="1"/>
  <c r="M73" i="2" s="1"/>
  <c r="M72" i="2" s="1"/>
  <c r="I114" i="2"/>
  <c r="I44" i="2"/>
  <c r="J44" i="2" s="1"/>
  <c r="J41" i="2"/>
  <c r="G20" i="2"/>
  <c r="D20" i="2" s="1"/>
  <c r="J34" i="2" l="1"/>
  <c r="D45" i="3"/>
  <c r="D21" i="2"/>
  <c r="D49" i="3"/>
  <c r="D22" i="3"/>
  <c r="M858" i="2"/>
  <c r="M860" i="2"/>
  <c r="M857" i="2" s="1"/>
  <c r="M371" i="2"/>
  <c r="M368" i="2"/>
  <c r="M367" i="2" s="1"/>
  <c r="M366" i="2" s="1"/>
  <c r="M365" i="2" s="1"/>
  <c r="M364" i="2" s="1"/>
  <c r="M363" i="2" s="1"/>
  <c r="M362" i="2" s="1"/>
  <c r="D51" i="3"/>
  <c r="D52" i="3"/>
  <c r="D53" i="3" l="1"/>
</calcChain>
</file>

<file path=xl/sharedStrings.xml><?xml version="1.0" encoding="utf-8"?>
<sst xmlns="http://schemas.openxmlformats.org/spreadsheetml/2006/main" count="1912" uniqueCount="376">
  <si>
    <t>СОГЛАСОВАНО</t>
  </si>
  <si>
    <t>УТВЕРЖДАЮ</t>
  </si>
  <si>
    <t>Председатель наблюдательного совета</t>
  </si>
  <si>
    <t xml:space="preserve">Руководитель </t>
  </si>
  <si>
    <t>(подпись)                                  (ФИО)</t>
  </si>
  <si>
    <t>(подпись)</t>
  </si>
  <si>
    <t>(Ф.И.О.)</t>
  </si>
  <si>
    <t>ПЛАН</t>
  </si>
  <si>
    <t>ФИНАНСОВО-ХОЗЯЙСТВЕННОЙ ДЕЯТЕЛЬНОСТИ</t>
  </si>
  <si>
    <t>Коды</t>
  </si>
  <si>
    <t>Дата</t>
  </si>
  <si>
    <t>по Сводному реестру</t>
  </si>
  <si>
    <t>Орган, осуществляющий функции и полномочия учредителя</t>
  </si>
  <si>
    <t>Департамент образования мэрии города Магадана</t>
  </si>
  <si>
    <t xml:space="preserve">глава по БК </t>
  </si>
  <si>
    <t>Учреждение</t>
  </si>
  <si>
    <t>ИНН</t>
  </si>
  <si>
    <t>КПП</t>
  </si>
  <si>
    <t>Единица измерения: руб.</t>
  </si>
  <si>
    <t>по ОКЕИ</t>
  </si>
  <si>
    <t>Раздел 1. Поступления и выплаты</t>
  </si>
  <si>
    <t xml:space="preserve">Наименование показателя </t>
  </si>
  <si>
    <t xml:space="preserve">Код строки </t>
  </si>
  <si>
    <t>Код по бюджетной классификации РФ</t>
  </si>
  <si>
    <t>Аналитический код</t>
  </si>
  <si>
    <t xml:space="preserve">Сумма </t>
  </si>
  <si>
    <t xml:space="preserve">на 2022 г. текущий финансовый год </t>
  </si>
  <si>
    <t>на 2023 г. (первый год планового периода )</t>
  </si>
  <si>
    <t>на 2024 г. (второй год планового периода )</t>
  </si>
  <si>
    <t xml:space="preserve">за пределами планового периода </t>
  </si>
  <si>
    <t>Остаток средств на начало текущего финансового года</t>
  </si>
  <si>
    <t>0001</t>
  </si>
  <si>
    <t xml:space="preserve">X </t>
  </si>
  <si>
    <t>Остаток средств на конец текущего финансового года</t>
  </si>
  <si>
    <t>0002</t>
  </si>
  <si>
    <t xml:space="preserve">Доходы, всего: </t>
  </si>
  <si>
    <t>в том числе:</t>
  </si>
  <si>
    <t xml:space="preserve">доходы от собственности, всего </t>
  </si>
  <si>
    <t xml:space="preserve">в том числе: </t>
  </si>
  <si>
    <t xml:space="preserve">доходы от оказания услуг, работ, компенсации затрат учреждений, всего </t>
  </si>
  <si>
    <t xml:space="preserve"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 </t>
  </si>
  <si>
    <t xml:space="preserve"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</t>
  </si>
  <si>
    <t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</si>
  <si>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изъятия, всего </t>
  </si>
  <si>
    <t xml:space="preserve">безвозмездные денежные поступления, всего </t>
  </si>
  <si>
    <t xml:space="preserve">прочие доходы, всего </t>
  </si>
  <si>
    <t xml:space="preserve">целевые субсидии </t>
  </si>
  <si>
    <t xml:space="preserve">субсидии на осуществление капитальных вложений </t>
  </si>
  <si>
    <t xml:space="preserve">доходы от операции с активами, всего </t>
  </si>
  <si>
    <t>прочие поступления, всего</t>
  </si>
  <si>
    <t>из них:</t>
  </si>
  <si>
    <t xml:space="preserve">увеличение остатков денежных средств за счет возврата дебиторской задолженности прошлых лет </t>
  </si>
  <si>
    <t xml:space="preserve">Расходы, всего </t>
  </si>
  <si>
    <t xml:space="preserve">на выплаты персоналу, всего </t>
  </si>
  <si>
    <t xml:space="preserve">оплата труда </t>
  </si>
  <si>
    <t>кат 211</t>
  </si>
  <si>
    <t xml:space="preserve">прочие выплаты персоналу, в том числе компенсационного характера </t>
  </si>
  <si>
    <t>кат 212</t>
  </si>
  <si>
    <t xml:space="preserve">иные выплаты, за исключением фонда оплаты труда учреждения, для выполнения отдельных полномочий </t>
  </si>
  <si>
    <t>кат 213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</si>
  <si>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 </t>
  </si>
  <si>
    <t>кат 262</t>
  </si>
  <si>
    <t xml:space="preserve">на выплаты по оплате труда </t>
  </si>
  <si>
    <t xml:space="preserve">на иные выплаты работникам </t>
  </si>
  <si>
    <t>кл 211</t>
  </si>
  <si>
    <t xml:space="preserve">денежное довольствие военнослужащих и сотрудников, имеющих специальные звания </t>
  </si>
  <si>
    <t>кл 213</t>
  </si>
  <si>
    <t xml:space="preserve">иные выплаты военнослужащим и сотрудникам, имеющим специальные звания </t>
  </si>
  <si>
    <t xml:space="preserve">страховые взносы на обязательное социальное страхование в части выплат персоналу, подлежащих обложению страховыми взносами </t>
  </si>
  <si>
    <t>уд 211</t>
  </si>
  <si>
    <t>уд 213</t>
  </si>
  <si>
    <t xml:space="preserve">на оплату труда стажеров </t>
  </si>
  <si>
    <t xml:space="preserve">на иные выплаты гражданским лицам (денежное содержание) </t>
  </si>
  <si>
    <t xml:space="preserve">социальные и иные выплаты населению, всего </t>
  </si>
  <si>
    <t>ком 212</t>
  </si>
  <si>
    <t xml:space="preserve">социальные выплаты гражданам, кроме публичных нормативных социальных выплат </t>
  </si>
  <si>
    <t xml:space="preserve">пособия, компенсации и иные социальные выплаты гражданам, кроме публичных нормативных обязательств </t>
  </si>
  <si>
    <t>ремонты+питание</t>
  </si>
  <si>
    <t>ремонты (кред)</t>
  </si>
  <si>
    <t xml:space="preserve">выплата стипендий, осуществление иных расходов на социальную поддержку обучающихся за счет средств стипендиального фонда </t>
  </si>
  <si>
    <t xml:space="preserve"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 </t>
  </si>
  <si>
    <t>поч 211</t>
  </si>
  <si>
    <t xml:space="preserve">социальное обеспечение детей-сирот и детей, оставшихся без попечения родителей </t>
  </si>
  <si>
    <t>поч 213</t>
  </si>
  <si>
    <t xml:space="preserve">уплата налогов, сборов и иных платежей, всего </t>
  </si>
  <si>
    <t>штрафы</t>
  </si>
  <si>
    <t xml:space="preserve">налог на имущество организаций и земельный налог </t>
  </si>
  <si>
    <t>налоги</t>
  </si>
  <si>
    <t xml:space="preserve">иные налоги (включаемые в состав расходов) в бюджеты бюджетной системы Российской Федерации, а также государственная пошлина </t>
  </si>
  <si>
    <t>244 МБ</t>
  </si>
  <si>
    <t xml:space="preserve">уплата штрафов (в том числе административных), пеней, иных платежей </t>
  </si>
  <si>
    <t xml:space="preserve">безвозмездные перечисления организациям и физическим лицам, всего </t>
  </si>
  <si>
    <t>пени (фмо)</t>
  </si>
  <si>
    <t xml:space="preserve">гранты, предоставляемые другим организациям и физическим лицам </t>
  </si>
  <si>
    <t xml:space="preserve">взносы в международные организации </t>
  </si>
  <si>
    <t>зп 211</t>
  </si>
  <si>
    <t xml:space="preserve">платежи в целях обеспечения реализации соглашений с правительствами иностранных государств и международными организациями </t>
  </si>
  <si>
    <t>зп 212</t>
  </si>
  <si>
    <t xml:space="preserve">прочие выплаты (кроме выплат на закупку товаров, работ, услуг) </t>
  </si>
  <si>
    <t>зп 213</t>
  </si>
  <si>
    <t xml:space="preserve">исполнение судебных актов Российской Федерации и мировых соглашений по возмещению вреда, причиненного в результате деятельности учреждения </t>
  </si>
  <si>
    <t>фмо</t>
  </si>
  <si>
    <t>расходы на закупку товаров, работ, услуг, всего</t>
  </si>
  <si>
    <t>платные</t>
  </si>
  <si>
    <t xml:space="preserve">закупку научно-исследовательских и опытно-конструкторских работ </t>
  </si>
  <si>
    <t xml:space="preserve">закупку товаров, работ, услуг в сфере информационно-коммуникационных технологий </t>
  </si>
  <si>
    <t>дети-инвалиды</t>
  </si>
  <si>
    <t xml:space="preserve">закупку товаров, работ, услуг в целях капитального ремонта государственного (муниципального) имущества </t>
  </si>
  <si>
    <t xml:space="preserve">прочую закупку товаров, работ и услуг, всего </t>
  </si>
  <si>
    <t>кредиторка</t>
  </si>
  <si>
    <t>капитальные вложения в объекты государственной (муниципальной) собственности, всего</t>
  </si>
  <si>
    <t xml:space="preserve">приобретение объектов недвижимого имущества государственными (муниципальными) учреждениями </t>
  </si>
  <si>
    <t>Прочие выплаты</t>
  </si>
  <si>
    <t xml:space="preserve">строительство (реконструкция) объектов недвижимого имущества государственными (муниципальными) учреждениями </t>
  </si>
  <si>
    <t>Выплаты, уменьшающие доход, всего</t>
  </si>
  <si>
    <t>остатки</t>
  </si>
  <si>
    <t>ОБ</t>
  </si>
  <si>
    <t>налог на прибыль</t>
  </si>
  <si>
    <t>налог на добавленную стоимость</t>
  </si>
  <si>
    <t>Прочие</t>
  </si>
  <si>
    <t>прочие налоги, уменьшающие доход</t>
  </si>
  <si>
    <t>Прочие выплаты, всего</t>
  </si>
  <si>
    <t>МБ</t>
  </si>
  <si>
    <t xml:space="preserve">возврат в бюджет средств субсидии </t>
  </si>
  <si>
    <t>Раздел 2. Сведения по выплатам на закупки товаров, работ, услуг</t>
  </si>
  <si>
    <t>Внебюджет</t>
  </si>
  <si>
    <t xml:space="preserve">N п/п </t>
  </si>
  <si>
    <t xml:space="preserve">Коды строк </t>
  </si>
  <si>
    <t xml:space="preserve">Год начала закупки </t>
  </si>
  <si>
    <t>Выплаты на закупку товаров, работ, услуг, всего</t>
  </si>
  <si>
    <t xml:space="preserve">1.1. </t>
  </si>
  <si>
    <r>
      <t xml:space="preserve">по контрактам (договорам), заключенным до начала текущего финансового года без применения норм Федерального закона </t>
    </r>
    <r>
      <rPr>
        <sz val="12"/>
        <rFont val="Times New Roman"/>
        <family val="1"/>
        <charset val="204"/>
      </rPr>
      <t>от 5 апреля 2013 г. N 44-ФЗ</t>
    </r>
    <r>
      <rPr>
        <sz val="12"/>
        <color theme="1"/>
        <rFont val="Times New Roman"/>
        <family val="1"/>
        <charset val="204"/>
      </rPr>
      <t xml:space="preserve">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</t>
    </r>
    <r>
      <rPr>
        <sz val="12"/>
        <rFont val="Times New Roman"/>
        <family val="1"/>
        <charset val="204"/>
      </rPr>
      <t>от 18 июля 2011 г. N 223-ФЗ</t>
    </r>
    <r>
      <rPr>
        <sz val="12"/>
        <color theme="1"/>
        <rFont val="Times New Roman"/>
        <family val="1"/>
        <charset val="204"/>
      </rPr>
      <t xml:space="preserve">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  </r>
  </si>
  <si>
    <t xml:space="preserve">1.2. 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</si>
  <si>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</si>
  <si>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 xml:space="preserve">1.3. </t>
  </si>
  <si>
    <r>
      <t xml:space="preserve">по контрактам (договорам), заключенным до начала текущего финансового года с учетом требований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</si>
  <si>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 xml:space="preserve">1.4. 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</si>
  <si>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</t>
    </r>
    <r>
      <rPr>
        <sz val="12"/>
        <rFont val="Times New Roman"/>
        <family val="1"/>
        <charset val="204"/>
      </rPr>
      <t>N 44-ФЗ</t>
    </r>
    <r>
      <rPr>
        <sz val="12"/>
        <color theme="1"/>
        <rFont val="Times New Roman"/>
        <family val="1"/>
        <charset val="204"/>
      </rPr>
      <t xml:space="preserve"> и Федерального закона </t>
    </r>
    <r>
      <rPr>
        <sz val="12"/>
        <rFont val="Times New Roman"/>
        <family val="1"/>
        <charset val="204"/>
      </rPr>
      <t>N 223-ФЗ</t>
    </r>
  </si>
  <si>
    <t>1.4.1.</t>
  </si>
  <si>
    <t xml:space="preserve">за счет субсидий, предоставляемых на финансовое обеспечение выполнения государственного (муниципального) задания </t>
  </si>
  <si>
    <t xml:space="preserve">1.4.1.1. </t>
  </si>
  <si>
    <t>в соответствии с Федеральным законом N 44-ФЗ</t>
  </si>
  <si>
    <t xml:space="preserve">1.4.1.2. </t>
  </si>
  <si>
    <t>в соответствии с Федеральным законом N 223-ФЗ</t>
  </si>
  <si>
    <t xml:space="preserve">1.4.2. </t>
  </si>
  <si>
    <t xml:space="preserve">за счет субсидий, предоставляемых в соответствии с абзацем вторым пункта 1 статьи 78.1 Бюджетного кодекса Российской Федерации </t>
  </si>
  <si>
    <t xml:space="preserve">1.4.2.1 </t>
  </si>
  <si>
    <t xml:space="preserve">1.4.2.2. </t>
  </si>
  <si>
    <t xml:space="preserve">1.4.3. </t>
  </si>
  <si>
    <t>за счет субсидий, предоставляемых на осуществление капитальных вложений</t>
  </si>
  <si>
    <t xml:space="preserve">1.4.4. </t>
  </si>
  <si>
    <t xml:space="preserve">за счет средств обязательного медицинского страхования </t>
  </si>
  <si>
    <t xml:space="preserve">1.4.4.1. </t>
  </si>
  <si>
    <t xml:space="preserve">1.4.4.2. </t>
  </si>
  <si>
    <t xml:space="preserve">1.4.5. </t>
  </si>
  <si>
    <t xml:space="preserve">за счет прочих источников финансового обеспечения </t>
  </si>
  <si>
    <t xml:space="preserve">1.4.5.1. </t>
  </si>
  <si>
    <t xml:space="preserve">1.4.5.2. </t>
  </si>
  <si>
    <t xml:space="preserve">2. 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</si>
  <si>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</si>
  <si>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 xml:space="preserve">в том числе по году начала закупки: </t>
  </si>
  <si>
    <t>2022 г.</t>
  </si>
  <si>
    <t xml:space="preserve">3. </t>
  </si>
  <si>
    <t xml:space="preserve"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 </t>
  </si>
  <si>
    <t>Руководитель учреждения</t>
  </si>
  <si>
    <t xml:space="preserve">(подпись) </t>
  </si>
  <si>
    <t>(расшифровка подписи)</t>
  </si>
  <si>
    <t xml:space="preserve">Исполнитель </t>
  </si>
  <si>
    <t>Худяков К.С.</t>
  </si>
  <si>
    <t>62-24-78</t>
  </si>
  <si>
    <t xml:space="preserve">(фамилия, инициалы) </t>
  </si>
  <si>
    <t>(телефон)</t>
  </si>
  <si>
    <t>1. Расчёты (обоснования) выплат персоналу (строка 210)</t>
  </si>
  <si>
    <t>Код видов расходов</t>
  </si>
  <si>
    <t>субвенция</t>
  </si>
  <si>
    <t>Источник финансового обеспечения</t>
  </si>
  <si>
    <t>бюджет субъекта РФ</t>
  </si>
  <si>
    <t>1.1. Расчёты (обоснования) расходов на оплату труда</t>
  </si>
  <si>
    <t>№</t>
  </si>
  <si>
    <t>Должность,</t>
  </si>
  <si>
    <t>Установленная</t>
  </si>
  <si>
    <t>Среднемесячный размер оплаты труда на одного работника, руб.</t>
  </si>
  <si>
    <t>Ежемесячная</t>
  </si>
  <si>
    <t>Районный</t>
  </si>
  <si>
    <t>Фонд оплаты</t>
  </si>
  <si>
    <t>п/п</t>
  </si>
  <si>
    <t>группа</t>
  </si>
  <si>
    <t>численность,</t>
  </si>
  <si>
    <t>всего</t>
  </si>
  <si>
    <t>надбавка к</t>
  </si>
  <si>
    <t>коэффициент</t>
  </si>
  <si>
    <t>труда в год, руб.</t>
  </si>
  <si>
    <t>должностей</t>
  </si>
  <si>
    <t>единиц</t>
  </si>
  <si>
    <t>по</t>
  </si>
  <si>
    <t>по выплатам</t>
  </si>
  <si>
    <t>должностному</t>
  </si>
  <si>
    <t>(гр. 3×гр. 4×</t>
  </si>
  <si>
    <t>компенсационного</t>
  </si>
  <si>
    <t>стимулирующего</t>
  </si>
  <si>
    <t>окладу, %</t>
  </si>
  <si>
    <t>(1+гр. 8/100)×</t>
  </si>
  <si>
    <t>окладу</t>
  </si>
  <si>
    <t>характера</t>
  </si>
  <si>
    <t>гр. 9×12)</t>
  </si>
  <si>
    <t>Административно-управленческий персонал</t>
  </si>
  <si>
    <t>Педагогические работники</t>
  </si>
  <si>
    <t>Медицинский персонал</t>
  </si>
  <si>
    <t>Служащие, учебно-воспитательный персонал и рабочие</t>
  </si>
  <si>
    <t>Итого:</t>
  </si>
  <si>
    <t>х</t>
  </si>
  <si>
    <t>1.4. Расчёты (обоснования) страховых взносов на обязательное страхование в Пенсионный</t>
  </si>
  <si>
    <t>фонд Российской Федерации, в Фонд социального страхования Российской Федерации,</t>
  </si>
  <si>
    <t>в Федеральный фонд обязательного медицинского страхования</t>
  </si>
  <si>
    <t>Наименование государственного внебюджетного фонда</t>
  </si>
  <si>
    <t>Размер базы</t>
  </si>
  <si>
    <t>Сумма взноса,</t>
  </si>
  <si>
    <t>для начисления</t>
  </si>
  <si>
    <t>руб.</t>
  </si>
  <si>
    <t>страховых</t>
  </si>
  <si>
    <t>взносов, руб.</t>
  </si>
  <si>
    <t>Страховые взносы в Пенсионный фонд Российской Федерации, всего</t>
  </si>
  <si>
    <t>1.1.</t>
  </si>
  <si>
    <t>по ставке 22,0 %</t>
  </si>
  <si>
    <t>1.2.</t>
  </si>
  <si>
    <t>по ставке 10,0 %</t>
  </si>
  <si>
    <t>1.3.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</si>
  <si>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</si>
  <si>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</si>
  <si>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2.1.</t>
  </si>
  <si>
    <t>обязательное социальное страхование на случай временной нетрудоспособности и в связи с материнством по ставке 2,9 %</t>
  </si>
  <si>
    <t>2.2.</t>
  </si>
  <si>
    <t>с применением ставки взносов в Фонд социального страхования Российской Федерации по ставке 0,0 %</t>
  </si>
  <si>
    <t>2.3.</t>
  </si>
  <si>
    <t>обязательное социальное страхование от несчастных случаев на производстве и профессиональных заболеваний по ставке 0,2 %</t>
  </si>
  <si>
    <t>2.4.</t>
  </si>
  <si>
    <t>обязательное социальное страхование от несчастных случаев на производстве и профессиональных заболеваний по ставке 0,_ %*</t>
  </si>
  <si>
    <t>2.5.</t>
  </si>
  <si>
    <t>Страховые взносы в Федеральный фонд обязательного медицинского страхования, всего (по ставке 5,1 %)</t>
  </si>
  <si>
    <t>1.3. Расчёты (обоснования) выплат персоналу по уходу за ребёнком</t>
  </si>
  <si>
    <t>Наименование расходов</t>
  </si>
  <si>
    <t>Численность</t>
  </si>
  <si>
    <t>Количество</t>
  </si>
  <si>
    <t>Размер</t>
  </si>
  <si>
    <t>Сумма, руб.</t>
  </si>
  <si>
    <t>работников,</t>
  </si>
  <si>
    <t>выплат в год</t>
  </si>
  <si>
    <t>выплаты</t>
  </si>
  <si>
    <t>(гр. 3×гр. 4×гр.5)</t>
  </si>
  <si>
    <t>получающих</t>
  </si>
  <si>
    <t>на одного</t>
  </si>
  <si>
    <t>(пособия)</t>
  </si>
  <si>
    <t>пособие</t>
  </si>
  <si>
    <t>работника</t>
  </si>
  <si>
    <t>в месяц, руб.</t>
  </si>
  <si>
    <t>Пособие по уходу за ребенком  до 3-х лет</t>
  </si>
  <si>
    <t>3. Расчёт (обоснование) расходов на уплату налогов, сборов и иных платежей</t>
  </si>
  <si>
    <t>Налоговая</t>
  </si>
  <si>
    <t xml:space="preserve">Ставка </t>
  </si>
  <si>
    <t>Сумма исчисленного</t>
  </si>
  <si>
    <t>база, руб.</t>
  </si>
  <si>
    <t>налога, %</t>
  </si>
  <si>
    <t>налога, подлежащего</t>
  </si>
  <si>
    <t>уплате, руб.</t>
  </si>
  <si>
    <t>(гр. 3×гр. 4/100)</t>
  </si>
  <si>
    <t>Пени и сборы</t>
  </si>
  <si>
    <t>6. Расчёт (обоснование) расходов на закупку товаров, работ, услуг</t>
  </si>
  <si>
    <t>6.1. Расчёт (обоснование) расходов на оплату услуг связи</t>
  </si>
  <si>
    <t>Стоимость</t>
  </si>
  <si>
    <t>номеров</t>
  </si>
  <si>
    <t>платежей</t>
  </si>
  <si>
    <t>за единицу,</t>
  </si>
  <si>
    <t>в год</t>
  </si>
  <si>
    <t>Телефон</t>
  </si>
  <si>
    <t>Интернет</t>
  </si>
  <si>
    <t>6.5. Расчёт (обоснование) расходов на оплату работ, услуг по содержанию имущества</t>
  </si>
  <si>
    <t>Объект</t>
  </si>
  <si>
    <t>работ</t>
  </si>
  <si>
    <t>работ (услуг),</t>
  </si>
  <si>
    <t>(услуг)</t>
  </si>
  <si>
    <t>Ремонт компьютерной техники</t>
  </si>
  <si>
    <t>6.6. Расчёт (обоснование) расходов на оплату прочих работ, услуг</t>
  </si>
  <si>
    <t>договоров</t>
  </si>
  <si>
    <t>услуги, руб.</t>
  </si>
  <si>
    <t>Прохождение курсов повышения квалификации</t>
  </si>
  <si>
    <t>6.7. Расчёт (обоснование) расходов на приобретение основных средств, материальных запасов</t>
  </si>
  <si>
    <t>Средняя</t>
  </si>
  <si>
    <t>стоимость,</t>
  </si>
  <si>
    <t>(гр. 3×гр. 4)</t>
  </si>
  <si>
    <t>Приобретение мебели</t>
  </si>
  <si>
    <t>Приобретение прочих материальных ресурсов</t>
  </si>
  <si>
    <t>Приобретение мягкого инвентаря</t>
  </si>
  <si>
    <t>категория ПП</t>
  </si>
  <si>
    <t>2. Расчёты (обоснования) расходов на социальные и иные выплаты населению</t>
  </si>
  <si>
    <t>Наименование показателя</t>
  </si>
  <si>
    <t>Размер одной</t>
  </si>
  <si>
    <t>Общая сумма</t>
  </si>
  <si>
    <t>выплаты, руб.</t>
  </si>
  <si>
    <t>выплат, руб.</t>
  </si>
  <si>
    <t>Единовременное пособие педагогическому работнику при выходе на пенсию</t>
  </si>
  <si>
    <t>почётник прочие</t>
  </si>
  <si>
    <t>бюджет муниципального образования город Магадан</t>
  </si>
  <si>
    <t>почётник ПП</t>
  </si>
  <si>
    <t>Оплата проезда к месту отпуска и обратно</t>
  </si>
  <si>
    <t>%</t>
  </si>
  <si>
    <t>Оплата штрафов</t>
  </si>
  <si>
    <t>Налог на имущество</t>
  </si>
  <si>
    <t>6.3. Расчёт (обоснование) расходов на оплату коммунальных услуг</t>
  </si>
  <si>
    <t>Тариф</t>
  </si>
  <si>
    <t>Индексация,</t>
  </si>
  <si>
    <t>потребления</t>
  </si>
  <si>
    <t>(с учётом</t>
  </si>
  <si>
    <t>(гр. 3×гр. 4×гр. 5)</t>
  </si>
  <si>
    <t>ресурсов</t>
  </si>
  <si>
    <t>НДС), руб.</t>
  </si>
  <si>
    <t>Электроэнергия</t>
  </si>
  <si>
    <t>тыс. к Вт/ч</t>
  </si>
  <si>
    <t>Тепловая энергия</t>
  </si>
  <si>
    <t>Гкал</t>
  </si>
  <si>
    <t>Горячее водоснабжение</t>
  </si>
  <si>
    <t>куб. м</t>
  </si>
  <si>
    <t>Холодное водоснабжение</t>
  </si>
  <si>
    <t>Водоотведение</t>
  </si>
  <si>
    <t>Увеличение стоимости основных средств</t>
  </si>
  <si>
    <t>Приобретение прочих материальных запасов</t>
  </si>
  <si>
    <t>ЖКУ прочие</t>
  </si>
  <si>
    <t>Возмещение оплаты коммунальных услуг</t>
  </si>
  <si>
    <t>ЖКУ ПП</t>
  </si>
  <si>
    <t>Капитальный ремонт здания</t>
  </si>
  <si>
    <t>Погашение кредиторской задолженности по ремонтным работам</t>
  </si>
  <si>
    <t>Охрана объекта</t>
  </si>
  <si>
    <t>Количество,</t>
  </si>
  <si>
    <t>кг</t>
  </si>
  <si>
    <t>Приобретение продуктов питания</t>
  </si>
  <si>
    <t>Иные выплаты персоналу организации</t>
  </si>
  <si>
    <t>Прочие работы, услуги</t>
  </si>
  <si>
    <t>6.2. Расчёт (обоснование) расходов на оплату транспортных услуг</t>
  </si>
  <si>
    <t>Цена услуги</t>
  </si>
  <si>
    <t>услуг</t>
  </si>
  <si>
    <t>перевозки,</t>
  </si>
  <si>
    <t>перевозки</t>
  </si>
  <si>
    <t>Транспортные услуги</t>
  </si>
  <si>
    <t>Иные расходы</t>
  </si>
  <si>
    <t>Кредиторка</t>
  </si>
  <si>
    <t>Оплата кредиторской задолженности</t>
  </si>
  <si>
    <t>Оплата кредиторской задолженности за проезда к месту отпуска и обратно</t>
  </si>
  <si>
    <t>Оплата кредиторской задолженности за телефон и интернет</t>
  </si>
  <si>
    <t>Оплата кредиторской задолженности за увеличение стоимости основных средств</t>
  </si>
  <si>
    <t>Оплата кредиторской задолженности за приобретение прочих материальных запасов</t>
  </si>
  <si>
    <t xml:space="preserve">Приложение №1 </t>
  </si>
  <si>
    <t>График перечисления Субсидии</t>
  </si>
  <si>
    <t>Наименование</t>
  </si>
  <si>
    <t>Сроки предоставления субсидии</t>
  </si>
  <si>
    <t>Сумма, рублей</t>
  </si>
  <si>
    <t>Субсидии на обеспечение выполнения муниципального задания</t>
  </si>
  <si>
    <t>в том числе по кварталам и месяцам:</t>
  </si>
  <si>
    <t>1 квартал</t>
  </si>
  <si>
    <t>январь</t>
  </si>
  <si>
    <t>февраль</t>
  </si>
  <si>
    <t>март</t>
  </si>
  <si>
    <t>2 квартал</t>
  </si>
  <si>
    <t>апрель</t>
  </si>
  <si>
    <t>май</t>
  </si>
  <si>
    <t>июнь</t>
  </si>
  <si>
    <t>3 квартал</t>
  </si>
  <si>
    <t>июль</t>
  </si>
  <si>
    <t>август</t>
  </si>
  <si>
    <t>сентябрь</t>
  </si>
  <si>
    <t>4 квартал</t>
  </si>
  <si>
    <t>октябрь</t>
  </si>
  <si>
    <t>ноябрь</t>
  </si>
  <si>
    <t>декабрь</t>
  </si>
  <si>
    <t>Руководитель</t>
  </si>
  <si>
    <t>Федорова Н.А.</t>
  </si>
  <si>
    <t>М.П.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</si>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</sst>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8" fillId="0" borderId="0"/>
  </cellStyleXfs>
  <cellXfs count="229">
    <xf numFmtId="0" fontId="0" fillId="0" borderId="0" xfId="0"/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/>
    <xf numFmtId="0" fontId="3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4" fontId="0" fillId="0" borderId="0" xfId="0" applyNumberFormat="1"/>
    <xf numFmtId="0" fontId="7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/>
    <xf numFmtId="0" fontId="15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4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" fontId="0" fillId="0" borderId="3" xfId="0" applyNumberFormat="1" applyBorder="1"/>
    <xf numFmtId="49" fontId="15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right" vertical="center" wrapText="1" indent="2"/>
    </xf>
    <xf numFmtId="4" fontId="15" fillId="0" borderId="18" xfId="0" applyNumberFormat="1" applyFont="1" applyBorder="1" applyAlignment="1">
      <alignment horizontal="right" vertical="center" wrapText="1" indent="2"/>
    </xf>
    <xf numFmtId="0" fontId="15" fillId="0" borderId="19" xfId="0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right" vertical="center" wrapText="1" indent="2"/>
    </xf>
    <xf numFmtId="4" fontId="15" fillId="0" borderId="20" xfId="0" applyNumberFormat="1" applyFont="1" applyBorder="1" applyAlignment="1">
      <alignment horizontal="right" vertical="center" wrapText="1" indent="2"/>
    </xf>
    <xf numFmtId="4" fontId="15" fillId="0" borderId="3" xfId="0" applyNumberFormat="1" applyFont="1" applyBorder="1" applyAlignment="1">
      <alignment horizontal="right" vertical="center" wrapText="1" indent="2"/>
    </xf>
    <xf numFmtId="4" fontId="15" fillId="0" borderId="10" xfId="0" applyNumberFormat="1" applyFont="1" applyBorder="1" applyAlignment="1">
      <alignment horizontal="right" vertical="center" wrapText="1" indent="2"/>
    </xf>
    <xf numFmtId="4" fontId="15" fillId="0" borderId="13" xfId="0" applyNumberFormat="1" applyFont="1" applyBorder="1" applyAlignment="1">
      <alignment horizontal="right" vertical="center" wrapText="1" indent="2"/>
    </xf>
    <xf numFmtId="4" fontId="15" fillId="0" borderId="14" xfId="0" applyNumberFormat="1" applyFont="1" applyBorder="1" applyAlignment="1">
      <alignment horizontal="right" vertical="center" wrapText="1" indent="2"/>
    </xf>
    <xf numFmtId="0" fontId="13" fillId="2" borderId="3" xfId="3" applyFont="1" applyFill="1" applyBorder="1" applyAlignment="1">
      <alignment horizontal="right" vertical="center"/>
    </xf>
    <xf numFmtId="4" fontId="13" fillId="0" borderId="3" xfId="3" applyNumberFormat="1" applyFont="1" applyFill="1" applyBorder="1" applyAlignment="1">
      <alignment horizontal="right" vertical="center"/>
    </xf>
    <xf numFmtId="0" fontId="13" fillId="0" borderId="3" xfId="3" applyFont="1" applyFill="1" applyBorder="1" applyAlignment="1">
      <alignment horizontal="right" vertical="center"/>
    </xf>
    <xf numFmtId="4" fontId="13" fillId="0" borderId="3" xfId="3" applyNumberFormat="1" applyFont="1" applyFill="1" applyBorder="1" applyAlignment="1">
      <alignment vertical="center"/>
    </xf>
    <xf numFmtId="0" fontId="15" fillId="0" borderId="25" xfId="0" applyFont="1" applyBorder="1" applyAlignment="1">
      <alignment horizontal="center" vertical="center" wrapText="1"/>
    </xf>
    <xf numFmtId="4" fontId="15" fillId="0" borderId="25" xfId="0" applyNumberFormat="1" applyFont="1" applyBorder="1" applyAlignment="1">
      <alignment horizontal="right" vertical="center" wrapText="1" indent="2"/>
    </xf>
    <xf numFmtId="4" fontId="15" fillId="0" borderId="26" xfId="0" applyNumberFormat="1" applyFont="1" applyBorder="1" applyAlignment="1">
      <alignment horizontal="right" vertical="center" wrapText="1" indent="2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4" fontId="20" fillId="0" borderId="0" xfId="4" applyNumberFormat="1" applyFont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4" fontId="14" fillId="0" borderId="0" xfId="4" applyNumberFormat="1" applyFont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17" fillId="0" borderId="1" xfId="4" applyNumberFormat="1" applyFont="1" applyBorder="1" applyAlignment="1">
      <alignment vertical="center"/>
    </xf>
    <xf numFmtId="49" fontId="17" fillId="0" borderId="1" xfId="4" applyNumberFormat="1" applyFont="1" applyBorder="1" applyAlignment="1">
      <alignment vertical="center"/>
    </xf>
    <xf numFmtId="0" fontId="21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 applyBorder="1" applyAlignment="1">
      <alignment horizontal="center" vertical="center"/>
    </xf>
    <xf numFmtId="0" fontId="17" fillId="0" borderId="1" xfId="4" applyFont="1" applyBorder="1" applyAlignment="1">
      <alignment vertical="center"/>
    </xf>
    <xf numFmtId="0" fontId="14" fillId="0" borderId="28" xfId="4" applyFont="1" applyBorder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0" fontId="14" fillId="0" borderId="30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27" xfId="4" applyFont="1" applyBorder="1" applyAlignment="1">
      <alignment vertical="center" wrapText="1"/>
    </xf>
    <xf numFmtId="4" fontId="14" fillId="0" borderId="27" xfId="4" applyNumberFormat="1" applyFont="1" applyBorder="1" applyAlignment="1">
      <alignment horizontal="center" vertical="center"/>
    </xf>
    <xf numFmtId="4" fontId="14" fillId="0" borderId="32" xfId="4" applyNumberFormat="1" applyFont="1" applyBorder="1" applyAlignment="1">
      <alignment horizontal="center" vertical="center"/>
    </xf>
    <xf numFmtId="0" fontId="14" fillId="0" borderId="27" xfId="4" applyFont="1" applyBorder="1" applyAlignment="1">
      <alignment vertical="center"/>
    </xf>
    <xf numFmtId="0" fontId="14" fillId="0" borderId="29" xfId="4" applyFont="1" applyBorder="1" applyAlignment="1">
      <alignment vertical="center"/>
    </xf>
    <xf numFmtId="0" fontId="14" fillId="0" borderId="32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horizontal="left" vertical="center"/>
    </xf>
    <xf numFmtId="0" fontId="14" fillId="0" borderId="33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left" vertical="center"/>
    </xf>
    <xf numFmtId="0" fontId="14" fillId="0" borderId="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4" fillId="0" borderId="27" xfId="4" applyFont="1" applyBorder="1" applyAlignment="1">
      <alignment horizontal="left" vertical="center"/>
    </xf>
    <xf numFmtId="0" fontId="14" fillId="0" borderId="29" xfId="4" applyFont="1" applyBorder="1" applyAlignment="1">
      <alignment horizontal="center" vertical="center"/>
    </xf>
    <xf numFmtId="0" fontId="14" fillId="0" borderId="29" xfId="4" applyFont="1" applyBorder="1" applyAlignment="1">
      <alignment horizontal="left" vertical="center"/>
    </xf>
    <xf numFmtId="0" fontId="14" fillId="0" borderId="22" xfId="4" applyFont="1" applyBorder="1" applyAlignment="1">
      <alignment horizontal="center" vertical="center"/>
    </xf>
    <xf numFmtId="0" fontId="14" fillId="0" borderId="30" xfId="4" applyFont="1" applyBorder="1" applyAlignment="1">
      <alignment horizontal="left" vertical="center"/>
    </xf>
    <xf numFmtId="0" fontId="14" fillId="0" borderId="28" xfId="4" applyFont="1" applyBorder="1" applyAlignment="1">
      <alignment horizontal="left" vertic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horizontal="left" vertical="center"/>
    </xf>
    <xf numFmtId="0" fontId="14" fillId="0" borderId="12" xfId="4" applyFont="1" applyBorder="1" applyAlignment="1">
      <alignment horizontal="center" vertical="center"/>
    </xf>
    <xf numFmtId="0" fontId="14" fillId="0" borderId="33" xfId="4" applyFont="1" applyBorder="1" applyAlignment="1">
      <alignment horizontal="left" vertical="center"/>
    </xf>
    <xf numFmtId="0" fontId="14" fillId="0" borderId="9" xfId="4" applyFont="1" applyBorder="1" applyAlignment="1">
      <alignment horizontal="left" vertical="center"/>
    </xf>
    <xf numFmtId="4" fontId="14" fillId="0" borderId="19" xfId="4" applyNumberFormat="1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49" fontId="19" fillId="0" borderId="1" xfId="4" applyNumberFormat="1" applyFont="1" applyBorder="1" applyAlignment="1">
      <alignment vertical="center"/>
    </xf>
    <xf numFmtId="0" fontId="21" fillId="0" borderId="0" xfId="4" applyFont="1" applyAlignment="1">
      <alignment horizontal="center"/>
    </xf>
    <xf numFmtId="0" fontId="19" fillId="0" borderId="1" xfId="4" applyFont="1" applyBorder="1" applyAlignment="1">
      <alignment vertical="center"/>
    </xf>
    <xf numFmtId="0" fontId="19" fillId="0" borderId="0" xfId="4" applyFont="1" applyAlignment="1">
      <alignment horizontal="left"/>
    </xf>
    <xf numFmtId="0" fontId="19" fillId="0" borderId="0" xfId="4" applyFont="1" applyAlignment="1">
      <alignment horizontal="center"/>
    </xf>
    <xf numFmtId="49" fontId="19" fillId="0" borderId="1" xfId="4" applyNumberFormat="1" applyFont="1" applyBorder="1" applyAlignment="1"/>
    <xf numFmtId="0" fontId="19" fillId="0" borderId="1" xfId="4" applyFont="1" applyBorder="1" applyAlignment="1"/>
    <xf numFmtId="0" fontId="19" fillId="0" borderId="0" xfId="4" applyFont="1" applyBorder="1" applyAlignment="1">
      <alignment horizontal="center"/>
    </xf>
    <xf numFmtId="0" fontId="14" fillId="0" borderId="0" xfId="4" applyFont="1" applyAlignment="1">
      <alignment horizontal="left"/>
    </xf>
    <xf numFmtId="0" fontId="14" fillId="0" borderId="32" xfId="4" applyFont="1" applyBorder="1" applyAlignment="1"/>
    <xf numFmtId="0" fontId="14" fillId="0" borderId="1" xfId="4" applyFont="1" applyBorder="1" applyAlignment="1"/>
    <xf numFmtId="0" fontId="14" fillId="0" borderId="32" xfId="4" applyFont="1" applyBorder="1" applyAlignment="1">
      <alignment horizontal="center"/>
    </xf>
    <xf numFmtId="0" fontId="14" fillId="0" borderId="27" xfId="4" applyFont="1" applyBorder="1" applyAlignment="1"/>
    <xf numFmtId="0" fontId="14" fillId="0" borderId="29" xfId="4" applyFont="1" applyBorder="1" applyAlignment="1"/>
    <xf numFmtId="0" fontId="17" fillId="0" borderId="0" xfId="4" applyFont="1" applyAlignment="1">
      <alignment horizontal="left"/>
    </xf>
    <xf numFmtId="0" fontId="14" fillId="0" borderId="0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4" fontId="14" fillId="0" borderId="3" xfId="4" applyNumberFormat="1" applyFont="1" applyBorder="1" applyAlignment="1">
      <alignment horizontal="center" vertical="center"/>
    </xf>
    <xf numFmtId="0" fontId="14" fillId="0" borderId="0" xfId="4" applyFont="1" applyBorder="1" applyAlignment="1"/>
    <xf numFmtId="4" fontId="14" fillId="0" borderId="0" xfId="4" applyNumberFormat="1" applyFont="1" applyBorder="1" applyAlignment="1">
      <alignment horizontal="center" vertical="center"/>
    </xf>
    <xf numFmtId="0" fontId="14" fillId="0" borderId="0" xfId="4" applyFont="1" applyBorder="1" applyAlignment="1">
      <alignment horizontal="left"/>
    </xf>
    <xf numFmtId="4" fontId="14" fillId="0" borderId="27" xfId="4" applyNumberFormat="1" applyFont="1" applyBorder="1" applyAlignment="1">
      <alignment horizontal="right" vertical="center"/>
    </xf>
    <xf numFmtId="0" fontId="14" fillId="0" borderId="29" xfId="4" applyFont="1" applyBorder="1" applyAlignment="1">
      <alignment horizontal="left"/>
    </xf>
    <xf numFmtId="0" fontId="14" fillId="0" borderId="27" xfId="4" applyFont="1" applyBorder="1" applyAlignment="1">
      <alignment horizontal="right" vertical="center"/>
    </xf>
    <xf numFmtId="4" fontId="14" fillId="0" borderId="0" xfId="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7" xfId="4" applyFont="1" applyBorder="1" applyAlignment="1">
      <alignment horizontal="center"/>
    </xf>
    <xf numFmtId="4" fontId="14" fillId="0" borderId="19" xfId="4" applyNumberFormat="1" applyFont="1" applyBorder="1" applyAlignment="1">
      <alignment horizontal="center"/>
    </xf>
    <xf numFmtId="0" fontId="14" fillId="0" borderId="19" xfId="4" applyFont="1" applyBorder="1" applyAlignment="1"/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0" fontId="15" fillId="0" borderId="2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11" fillId="0" borderId="0" xfId="1" applyNumberFormat="1" applyFont="1" applyAlignment="1">
      <alignment horizontal="center"/>
    </xf>
    <xf numFmtId="0" fontId="19" fillId="0" borderId="0" xfId="4" applyFont="1" applyAlignment="1">
      <alignment horizontal="center"/>
    </xf>
    <xf numFmtId="0" fontId="14" fillId="0" borderId="28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/>
    </xf>
    <xf numFmtId="0" fontId="14" fillId="0" borderId="29" xfId="4" applyFont="1" applyBorder="1" applyAlignment="1">
      <alignment horizontal="center"/>
    </xf>
    <xf numFmtId="0" fontId="14" fillId="0" borderId="30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/>
    </xf>
    <xf numFmtId="0" fontId="14" fillId="0" borderId="27" xfId="4" applyFont="1" applyBorder="1" applyAlignment="1">
      <alignment horizontal="left"/>
    </xf>
    <xf numFmtId="0" fontId="14" fillId="0" borderId="29" xfId="4" applyFont="1" applyBorder="1" applyAlignment="1">
      <alignment horizontal="left"/>
    </xf>
    <xf numFmtId="0" fontId="14" fillId="0" borderId="22" xfId="4" applyFont="1" applyBorder="1" applyAlignment="1">
      <alignment horizontal="left"/>
    </xf>
    <xf numFmtId="0" fontId="14" fillId="0" borderId="27" xfId="4" applyFont="1" applyBorder="1" applyAlignment="1">
      <alignment horizontal="left" vertical="center"/>
    </xf>
    <xf numFmtId="0" fontId="14" fillId="0" borderId="29" xfId="4" applyFont="1" applyBorder="1" applyAlignment="1">
      <alignment horizontal="left" vertical="center"/>
    </xf>
    <xf numFmtId="0" fontId="14" fillId="0" borderId="22" xfId="4" applyFont="1" applyBorder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</cellXfs>
  <cellStyles count="5">
    <cellStyle name="Обычный" xfId="0" builtinId="0"/>
    <cellStyle name="Обычный 3" xfId="4"/>
    <cellStyle name="Обычный 3 2" xfId="1"/>
    <cellStyle name="Обычный 5" xfId="3"/>
    <cellStyle name="Обычный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5;&#1085;&#1072;-dns\&#1076;&#1086;&#1082;&#1091;&#1084;&#1077;&#1085;&#1090;&#1099;\3.%20&#1061;&#1091;&#1076;&#1103;&#1082;&#1086;&#1074;%20&#1050;.&#1057;\&#1055;&#1061;&#1044;\2022\15.%2022.12.2022\&#1051;&#1080;&#1084;&#1080;&#1090;&#1099;%202022-2024%2029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С22"/>
      <sheetName val="ШС23"/>
      <sheetName val="ШС24"/>
      <sheetName val="АТ-1"/>
      <sheetName val="АТ2"/>
      <sheetName val="АТ-3"/>
      <sheetName val="Соглашения"/>
      <sheetName val="АТ"/>
      <sheetName val="ДО"/>
      <sheetName val="Свод Б"/>
      <sheetName val="7"/>
      <sheetName val="9"/>
      <sheetName val="15"/>
      <sheetName val="20"/>
      <sheetName val="23"/>
      <sheetName val="28"/>
      <sheetName val="72"/>
      <sheetName val="осош"/>
      <sheetName val="Свод А"/>
      <sheetName val="1"/>
      <sheetName val="2"/>
      <sheetName val="4"/>
      <sheetName val="13"/>
      <sheetName val="14"/>
      <sheetName val="17"/>
      <sheetName val="18"/>
      <sheetName val="21"/>
      <sheetName val="24"/>
      <sheetName val="27"/>
      <sheetName val="29"/>
      <sheetName val="30"/>
      <sheetName val="УДО"/>
      <sheetName val="ддют"/>
      <sheetName val="дэц"/>
      <sheetName val="Авт"/>
      <sheetName val="с2"/>
      <sheetName val="с3"/>
      <sheetName val="с5"/>
      <sheetName val="с7"/>
      <sheetName val="с35"/>
      <sheetName val="с39"/>
      <sheetName val="с42"/>
      <sheetName val="с50"/>
      <sheetName val="с55"/>
      <sheetName val="с58"/>
      <sheetName val="с65"/>
      <sheetName val="с67"/>
      <sheetName val="Бюдж"/>
      <sheetName val="с1"/>
      <sheetName val="с4"/>
      <sheetName val="с13"/>
      <sheetName val="с15"/>
      <sheetName val="с20"/>
      <sheetName val="с31"/>
      <sheetName val="с33"/>
      <sheetName val="с38"/>
      <sheetName val="с44"/>
      <sheetName val="с46"/>
      <sheetName val="с53"/>
      <sheetName val="с57"/>
      <sheetName val="с59"/>
      <sheetName val="с60"/>
      <sheetName val="с61"/>
      <sheetName val="с63"/>
      <sheetName val="с64"/>
      <sheetName val="с66"/>
      <sheetName val="с69"/>
      <sheetName val="с1-1"/>
      <sheetName val="с1-2"/>
      <sheetName val="c1-3"/>
      <sheetName val="с2-1"/>
      <sheetName val="с2-2"/>
      <sheetName val="с2-3"/>
      <sheetName val="с3-1"/>
      <sheetName val="с3-2"/>
      <sheetName val="с3-3"/>
      <sheetName val="с4-1"/>
      <sheetName val="с4-2"/>
      <sheetName val="с4-3"/>
      <sheetName val="с5-1"/>
      <sheetName val="с5-2"/>
      <sheetName val="с5-3"/>
      <sheetName val="с13-1"/>
      <sheetName val="с13-2"/>
      <sheetName val="с13-3"/>
      <sheetName val="с15-1"/>
      <sheetName val="с15-2"/>
      <sheetName val="с15-3"/>
      <sheetName val="с20-1"/>
      <sheetName val="с20-2"/>
      <sheetName val="с20-3"/>
      <sheetName val="с31-1"/>
      <sheetName val="с31-2"/>
      <sheetName val="с31-3"/>
      <sheetName val="с33-1"/>
      <sheetName val="с33-2"/>
      <sheetName val="с33-3"/>
      <sheetName val="с35-1"/>
      <sheetName val="с35-2"/>
      <sheetName val="с35-3"/>
      <sheetName val="с38-1"/>
      <sheetName val="с38-2"/>
      <sheetName val="с38-3"/>
      <sheetName val="с39-1"/>
      <sheetName val="с39-2"/>
      <sheetName val="с39-3"/>
      <sheetName val="с42-1"/>
      <sheetName val="с42-2"/>
      <sheetName val="с42-3"/>
      <sheetName val="с44-1"/>
      <sheetName val="с44-2"/>
      <sheetName val="с44-3"/>
      <sheetName val="с46-1"/>
      <sheetName val="с46-2"/>
      <sheetName val="с46-3"/>
      <sheetName val="с50-1"/>
      <sheetName val="с50-2"/>
      <sheetName val="с50-3"/>
      <sheetName val="с53-1"/>
      <sheetName val="с53-2"/>
      <sheetName val="с53-3"/>
      <sheetName val="с55-1"/>
      <sheetName val="с55-2"/>
      <sheetName val="с55-3"/>
      <sheetName val="с58-1"/>
      <sheetName val="с58-2"/>
      <sheetName val="с58-3"/>
      <sheetName val="с59-1"/>
      <sheetName val="с59-2"/>
      <sheetName val="с59-3"/>
      <sheetName val="с60-1"/>
      <sheetName val="с60-2"/>
      <sheetName val="с60-3"/>
      <sheetName val="с61-1"/>
      <sheetName val="с61-2"/>
      <sheetName val="с61-3"/>
      <sheetName val="с63-1"/>
      <sheetName val="с63-2"/>
      <sheetName val="с63-3"/>
      <sheetName val="с65-1"/>
      <sheetName val="с65-2"/>
      <sheetName val="с65-3"/>
      <sheetName val="с66-1"/>
      <sheetName val="с66-2"/>
      <sheetName val="с66-3"/>
      <sheetName val="с67-1"/>
      <sheetName val="с67-2"/>
      <sheetName val="с67-3"/>
      <sheetName val="с69-1"/>
      <sheetName val="с69-2"/>
      <sheetName val="с69-3"/>
      <sheetName val="ш9-1"/>
      <sheetName val="ш9-2"/>
      <sheetName val="ш9-3"/>
      <sheetName val="ш28-1"/>
      <sheetName val="ш28-2"/>
      <sheetName val="ш28-3"/>
      <sheetName val="ддют-1"/>
      <sheetName val="ддют-2"/>
      <sheetName val="ддют-3"/>
      <sheetName val="дэц-1"/>
      <sheetName val="дэц-2"/>
      <sheetName val="дэц-3"/>
    </sheetNames>
    <sheetDataSet>
      <sheetData sheetId="0">
        <row r="1">
          <cell r="C1">
            <v>37701</v>
          </cell>
        </row>
        <row r="4">
          <cell r="JY4" t="str">
            <v>Услуги по обращению с твердыми коммунальными отходами</v>
          </cell>
          <cell r="KA4" t="str">
            <v>Вывоз и уничтожение медицинских отходов</v>
          </cell>
          <cell r="KB4" t="str">
            <v>Дератизация и дезинсекция</v>
          </cell>
          <cell r="KC4" t="str">
            <v>Услуги по доставке и стирке белья</v>
          </cell>
          <cell r="KD4" t="str">
            <v>Обслуживание приборов учёта тепловой энергии и физической воды</v>
          </cell>
          <cell r="KE4" t="str">
            <v>Проведение ремонта</v>
          </cell>
          <cell r="KF4" t="str">
            <v>Техническое обслуживание оборудования</v>
          </cell>
          <cell r="KG4" t="str">
            <v>Выполнение противопожарных мероприятий</v>
          </cell>
          <cell r="KI4" t="str">
            <v>Охрана объекта</v>
          </cell>
          <cell r="KJ4" t="str">
            <v>Обслуживание медицинской техники</v>
          </cell>
          <cell r="KK4" t="str">
            <v>Специальная оценка условий труда</v>
          </cell>
          <cell r="KL4" t="str">
            <v>Обслуживание пожарной сигнализации</v>
          </cell>
          <cell r="KM4" t="str">
            <v>Обслуживание программного обеспечения</v>
          </cell>
          <cell r="KN4" t="str">
            <v>Составление проектно-сметной документации</v>
          </cell>
          <cell r="KO4" t="str">
            <v>Замеры сопротивления</v>
          </cell>
          <cell r="KP4" t="str">
            <v>Метрологические измерения</v>
          </cell>
          <cell r="KQ4" t="str">
            <v>Услуга по обеспечению питания воспитанников</v>
          </cell>
          <cell r="KR4" t="str">
            <v>Медицинский осмотр сотрудников</v>
          </cell>
        </row>
        <row r="15">
          <cell r="C15" t="str">
            <v>МАДОУ "ДС № 65"</v>
          </cell>
          <cell r="H15">
            <v>27393558</v>
          </cell>
          <cell r="I15">
            <v>1859043</v>
          </cell>
          <cell r="L15">
            <v>2233700</v>
          </cell>
          <cell r="S15">
            <v>0</v>
          </cell>
          <cell r="Z15">
            <v>0</v>
          </cell>
          <cell r="AM15">
            <v>0</v>
          </cell>
          <cell r="AQ15">
            <v>0</v>
          </cell>
          <cell r="AT15">
            <v>0</v>
          </cell>
          <cell r="BS15">
            <v>0</v>
          </cell>
          <cell r="BX15">
            <v>0</v>
          </cell>
          <cell r="CD15">
            <v>104000</v>
          </cell>
          <cell r="CE15">
            <v>26307</v>
          </cell>
          <cell r="CU15">
            <v>0</v>
          </cell>
          <cell r="CZ15">
            <v>0</v>
          </cell>
          <cell r="DJ15">
            <v>0</v>
          </cell>
          <cell r="DO15">
            <v>0</v>
          </cell>
          <cell r="DS15">
            <v>0</v>
          </cell>
          <cell r="DV15">
            <v>0</v>
          </cell>
          <cell r="DY15">
            <v>0</v>
          </cell>
          <cell r="EI15">
            <v>0</v>
          </cell>
          <cell r="EN15">
            <v>0</v>
          </cell>
          <cell r="EU15">
            <v>0</v>
          </cell>
          <cell r="EW15">
            <v>79900</v>
          </cell>
          <cell r="EX15">
            <v>403600</v>
          </cell>
          <cell r="EY15">
            <v>483500</v>
          </cell>
          <cell r="FN15">
            <v>137100</v>
          </cell>
          <cell r="FQ15">
            <v>45400</v>
          </cell>
          <cell r="FT15">
            <v>29900</v>
          </cell>
          <cell r="FU15">
            <v>212400</v>
          </cell>
          <cell r="FZ15">
            <v>0</v>
          </cell>
          <cell r="GC15">
            <v>0</v>
          </cell>
          <cell r="GH15">
            <v>0</v>
          </cell>
          <cell r="GK15">
            <v>0</v>
          </cell>
          <cell r="GT15">
            <v>0</v>
          </cell>
          <cell r="GX15">
            <v>0</v>
          </cell>
          <cell r="HC15">
            <v>20462203</v>
          </cell>
          <cell r="HE15">
            <v>15859924</v>
          </cell>
          <cell r="HF15">
            <v>900000</v>
          </cell>
          <cell r="HG15">
            <v>5351760</v>
          </cell>
          <cell r="HH15">
            <v>9608164</v>
          </cell>
          <cell r="HI15">
            <v>4301085</v>
          </cell>
          <cell r="HJ15">
            <v>300000</v>
          </cell>
          <cell r="HK15">
            <v>1576041</v>
          </cell>
          <cell r="HL15">
            <v>2425044</v>
          </cell>
          <cell r="HM15">
            <v>301194</v>
          </cell>
          <cell r="HW15">
            <v>301194</v>
          </cell>
          <cell r="IF15">
            <v>802298</v>
          </cell>
          <cell r="IG15">
            <v>7835</v>
          </cell>
          <cell r="IH15">
            <v>185203</v>
          </cell>
          <cell r="II15">
            <v>37500</v>
          </cell>
          <cell r="IL15">
            <v>1032836</v>
          </cell>
          <cell r="IN15">
            <v>0</v>
          </cell>
          <cell r="IZ15">
            <v>0</v>
          </cell>
          <cell r="JC15">
            <v>0</v>
          </cell>
          <cell r="JF15">
            <v>370453</v>
          </cell>
          <cell r="JI15">
            <v>113748</v>
          </cell>
          <cell r="JJ15">
            <v>25350</v>
          </cell>
          <cell r="JK15">
            <v>88398</v>
          </cell>
          <cell r="JL15">
            <v>25000</v>
          </cell>
          <cell r="JM15">
            <v>5125819</v>
          </cell>
          <cell r="JN15">
            <v>57.91</v>
          </cell>
          <cell r="JO15">
            <v>471390</v>
          </cell>
          <cell r="JP15">
            <v>555.42999999999995</v>
          </cell>
          <cell r="JQ15">
            <v>4479809</v>
          </cell>
          <cell r="JR15">
            <v>887.42</v>
          </cell>
          <cell r="JS15">
            <v>26150</v>
          </cell>
          <cell r="JT15">
            <v>898.32</v>
          </cell>
          <cell r="JU15">
            <v>25570</v>
          </cell>
          <cell r="JW15">
            <v>78070</v>
          </cell>
          <cell r="JX15">
            <v>77.25</v>
          </cell>
          <cell r="JY15">
            <v>44830</v>
          </cell>
          <cell r="JZ15">
            <v>201585</v>
          </cell>
          <cell r="KA15">
            <v>4300</v>
          </cell>
          <cell r="KB15">
            <v>45998</v>
          </cell>
          <cell r="KC15">
            <v>0</v>
          </cell>
          <cell r="KG15">
            <v>151287</v>
          </cell>
          <cell r="KH15">
            <v>657689</v>
          </cell>
          <cell r="KI15">
            <v>0</v>
          </cell>
          <cell r="KL15">
            <v>240000</v>
          </cell>
          <cell r="KM15">
            <v>120000</v>
          </cell>
          <cell r="KR15">
            <v>297689</v>
          </cell>
          <cell r="KS15">
            <v>437061</v>
          </cell>
          <cell r="KW15">
            <v>6931355</v>
          </cell>
          <cell r="KY15">
            <v>1</v>
          </cell>
          <cell r="KZ15">
            <v>7.37</v>
          </cell>
          <cell r="LA15">
            <v>1</v>
          </cell>
          <cell r="LB15">
            <v>18.75</v>
          </cell>
          <cell r="LD15">
            <v>1</v>
          </cell>
          <cell r="LE15">
            <v>8</v>
          </cell>
          <cell r="LF15">
            <v>1</v>
          </cell>
          <cell r="LG15">
            <v>18</v>
          </cell>
          <cell r="LH15">
            <v>28</v>
          </cell>
          <cell r="LN15">
            <v>4909004754</v>
          </cell>
          <cell r="LO15">
            <v>490901001</v>
          </cell>
          <cell r="LP15" t="str">
            <v>Муниципальное автономное дошкольное образовательное учреждение "Детский сад № 65"</v>
          </cell>
        </row>
      </sheetData>
      <sheetData sheetId="1">
        <row r="15">
          <cell r="H15">
            <v>23913516</v>
          </cell>
          <cell r="I15">
            <v>1188700</v>
          </cell>
          <cell r="L15">
            <v>2345400</v>
          </cell>
          <cell r="S15">
            <v>0</v>
          </cell>
          <cell r="Z15">
            <v>0</v>
          </cell>
          <cell r="AM15">
            <v>0</v>
          </cell>
          <cell r="AQ15">
            <v>0</v>
          </cell>
          <cell r="AT15">
            <v>0</v>
          </cell>
          <cell r="BS15">
            <v>0</v>
          </cell>
          <cell r="BX15">
            <v>0</v>
          </cell>
          <cell r="CD15">
            <v>120600</v>
          </cell>
          <cell r="CE15">
            <v>9200</v>
          </cell>
          <cell r="CU15">
            <v>0</v>
          </cell>
          <cell r="CZ15">
            <v>0</v>
          </cell>
          <cell r="DJ15">
            <v>0</v>
          </cell>
          <cell r="DO15">
            <v>0</v>
          </cell>
          <cell r="DS15">
            <v>0</v>
          </cell>
          <cell r="DV15">
            <v>0</v>
          </cell>
          <cell r="DY15">
            <v>0</v>
          </cell>
          <cell r="EI15">
            <v>0</v>
          </cell>
          <cell r="EN15">
            <v>0</v>
          </cell>
          <cell r="EU15">
            <v>0</v>
          </cell>
          <cell r="EY15">
            <v>596500</v>
          </cell>
          <cell r="FN15">
            <v>332100</v>
          </cell>
          <cell r="FQ15">
            <v>100400</v>
          </cell>
          <cell r="FT15">
            <v>29900</v>
          </cell>
          <cell r="FZ15">
            <v>0</v>
          </cell>
          <cell r="GC15">
            <v>0</v>
          </cell>
          <cell r="GH15">
            <v>0</v>
          </cell>
          <cell r="GK15">
            <v>0</v>
          </cell>
          <cell r="GT15">
            <v>0</v>
          </cell>
          <cell r="GX15">
            <v>0</v>
          </cell>
          <cell r="HE15">
            <v>10059924</v>
          </cell>
          <cell r="HI15">
            <v>6950995</v>
          </cell>
          <cell r="HM15">
            <v>301194</v>
          </cell>
          <cell r="IL15">
            <v>0</v>
          </cell>
          <cell r="IN15">
            <v>0</v>
          </cell>
          <cell r="IZ15">
            <v>0</v>
          </cell>
          <cell r="JC15">
            <v>0</v>
          </cell>
          <cell r="JF15">
            <v>551000</v>
          </cell>
          <cell r="JI15">
            <v>106470</v>
          </cell>
          <cell r="JM15">
            <v>4629845</v>
          </cell>
          <cell r="JZ15">
            <v>224188</v>
          </cell>
          <cell r="KH15">
            <v>506900</v>
          </cell>
          <cell r="KS15">
            <v>583000</v>
          </cell>
        </row>
      </sheetData>
      <sheetData sheetId="2">
        <row r="15">
          <cell r="H15">
            <v>19372377</v>
          </cell>
          <cell r="I15">
            <v>1193700</v>
          </cell>
          <cell r="L15">
            <v>2462700</v>
          </cell>
          <cell r="S15">
            <v>0</v>
          </cell>
          <cell r="Z15">
            <v>0</v>
          </cell>
          <cell r="AM15">
            <v>0</v>
          </cell>
          <cell r="AQ15">
            <v>0</v>
          </cell>
          <cell r="AT15">
            <v>0</v>
          </cell>
          <cell r="BS15">
            <v>0</v>
          </cell>
          <cell r="BX15">
            <v>0</v>
          </cell>
          <cell r="CD15">
            <v>125400</v>
          </cell>
          <cell r="CE15">
            <v>9400</v>
          </cell>
          <cell r="CU15">
            <v>0</v>
          </cell>
          <cell r="CZ15">
            <v>0</v>
          </cell>
          <cell r="DJ15">
            <v>0</v>
          </cell>
          <cell r="DO15">
            <v>0</v>
          </cell>
          <cell r="DS15">
            <v>0</v>
          </cell>
          <cell r="DV15">
            <v>0</v>
          </cell>
          <cell r="DY15">
            <v>0</v>
          </cell>
          <cell r="EI15">
            <v>0</v>
          </cell>
          <cell r="EN15">
            <v>0</v>
          </cell>
          <cell r="EU15">
            <v>0</v>
          </cell>
          <cell r="EY15">
            <v>596500</v>
          </cell>
          <cell r="FN15">
            <v>332100</v>
          </cell>
          <cell r="FQ15">
            <v>100400</v>
          </cell>
          <cell r="FT15">
            <v>29900</v>
          </cell>
          <cell r="FZ15">
            <v>0</v>
          </cell>
          <cell r="GC15">
            <v>0</v>
          </cell>
          <cell r="GH15">
            <v>0</v>
          </cell>
          <cell r="GK15">
            <v>0</v>
          </cell>
          <cell r="GT15">
            <v>0</v>
          </cell>
          <cell r="GX15">
            <v>0</v>
          </cell>
          <cell r="HE15">
            <v>10059924</v>
          </cell>
          <cell r="HI15">
            <v>6951085</v>
          </cell>
          <cell r="IL15">
            <v>0</v>
          </cell>
          <cell r="IN15">
            <v>0</v>
          </cell>
          <cell r="IZ15">
            <v>0</v>
          </cell>
          <cell r="JC15">
            <v>0</v>
          </cell>
          <cell r="JF15">
            <v>579000</v>
          </cell>
          <cell r="JI15">
            <v>111794</v>
          </cell>
          <cell r="JM15">
            <v>723177</v>
          </cell>
          <cell r="JZ15">
            <v>235397</v>
          </cell>
          <cell r="KH15">
            <v>100000</v>
          </cell>
          <cell r="KS15">
            <v>612000</v>
          </cell>
        </row>
      </sheetData>
      <sheetData sheetId="3"/>
      <sheetData sheetId="4">
        <row r="1">
          <cell r="A1" t="str">
            <v>Расчёты (обоснования) к плану финансово-хозяйственной деятельности государственного (муниципального) учреждения на 2022 год</v>
          </cell>
        </row>
      </sheetData>
      <sheetData sheetId="5"/>
      <sheetData sheetId="6"/>
      <sheetData sheetId="7"/>
      <sheetData sheetId="8"/>
      <sheetData sheetId="9">
        <row r="3">
          <cell r="A3" t="str">
            <v>на 2022 год и плановый период 2023 и 2024 годов</v>
          </cell>
        </row>
        <row r="4">
          <cell r="L4">
            <v>44924</v>
          </cell>
        </row>
        <row r="275">
          <cell r="A275" t="str">
            <v>А.А. Юрздицкий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0">
          <cell r="N20" t="str">
            <v>8130701ШС10000004</v>
          </cell>
        </row>
        <row r="41">
          <cell r="N41" t="str">
            <v>8130701ШС10000004</v>
          </cell>
        </row>
        <row r="59">
          <cell r="N59" t="str">
            <v>8130701ПП10074200</v>
          </cell>
        </row>
        <row r="87">
          <cell r="N87" t="str">
            <v>8130701ПП10074010</v>
          </cell>
        </row>
        <row r="91">
          <cell r="N91" t="str">
            <v>81307017Ш10100005</v>
          </cell>
        </row>
        <row r="96">
          <cell r="N96" t="str">
            <v>81307017Ш10200005</v>
          </cell>
        </row>
        <row r="146">
          <cell r="N146" t="str">
            <v>81307017Ш20100005</v>
          </cell>
        </row>
        <row r="151">
          <cell r="N151" t="str">
            <v>81307017Ш20200005</v>
          </cell>
        </row>
        <row r="152">
          <cell r="N152" t="str">
            <v>81307017Ш203S3090</v>
          </cell>
        </row>
        <row r="156">
          <cell r="N156" t="str">
            <v>81307017Ш204S3480</v>
          </cell>
        </row>
        <row r="160">
          <cell r="N160" t="str">
            <v>81307017Ш30100005</v>
          </cell>
        </row>
        <row r="161">
          <cell r="N161" t="str">
            <v>81307017Ш30200005</v>
          </cell>
        </row>
        <row r="162">
          <cell r="N162" t="str">
            <v>81307017Ш310SC112</v>
          </cell>
        </row>
        <row r="166">
          <cell r="N166" t="str">
            <v>81307017Ш305S3101</v>
          </cell>
        </row>
        <row r="170">
          <cell r="N170" t="str">
            <v>81307017Ш305S3102</v>
          </cell>
        </row>
        <row r="174">
          <cell r="N174" t="str">
            <v>81307017Ш306S3230</v>
          </cell>
        </row>
        <row r="194">
          <cell r="N194" t="str">
            <v>81307017Ш40100005</v>
          </cell>
        </row>
        <row r="198">
          <cell r="N198" t="str">
            <v>81307017Ш40200005</v>
          </cell>
        </row>
        <row r="202">
          <cell r="N202" t="str">
            <v>81307017Ш40300005</v>
          </cell>
        </row>
        <row r="206">
          <cell r="N206" t="str">
            <v>81307017Ш40400005</v>
          </cell>
        </row>
        <row r="210">
          <cell r="N210" t="str">
            <v>81307017Ш40500005</v>
          </cell>
        </row>
        <row r="222">
          <cell r="N222" t="str">
            <v>81307017Е00300005</v>
          </cell>
        </row>
        <row r="226">
          <cell r="N226" t="str">
            <v>81307017С00200005</v>
          </cell>
        </row>
        <row r="230">
          <cell r="N230" t="str">
            <v>8130701ПС20092040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73"/>
  <sheetViews>
    <sheetView tabSelected="1" view="pageBreakPreview" topLeftCell="A142" zoomScaleNormal="100" zoomScaleSheetLayoutView="100" workbookViewId="0">
      <pane xSplit="2" topLeftCell="C1" activePane="topRight" state="frozen"/>
      <selection activeCell="A10" sqref="A10:K10"/>
      <selection pane="topRight" activeCell="K18" sqref="K18"/>
    </sheetView>
  </sheetViews>
  <sheetFormatPr defaultRowHeight="15" x14ac:dyDescent="0.25"/>
  <cols>
    <col min="1" max="1" width="11.42578125" customWidth="1"/>
    <col min="2" max="2" width="60.7109375" customWidth="1"/>
    <col min="3" max="3" width="14.7109375" customWidth="1"/>
    <col min="4" max="4" width="20.7109375" customWidth="1"/>
    <col min="5" max="5" width="17.5703125" customWidth="1"/>
    <col min="6" max="9" width="24.7109375" customWidth="1"/>
    <col min="10" max="10" width="15.7109375" customWidth="1"/>
    <col min="11" max="11" width="18.7109375" style="31" customWidth="1"/>
    <col min="12" max="14" width="20.7109375" customWidth="1"/>
  </cols>
  <sheetData>
    <row r="1" spans="1:11" ht="18.75" x14ac:dyDescent="0.3">
      <c r="A1" s="1"/>
      <c r="B1" s="2" t="s">
        <v>0</v>
      </c>
      <c r="C1" s="2"/>
      <c r="D1" s="3"/>
      <c r="E1" s="4"/>
      <c r="F1" s="5"/>
      <c r="G1" s="6"/>
      <c r="H1" s="193" t="s">
        <v>1</v>
      </c>
      <c r="I1" s="193"/>
      <c r="K1"/>
    </row>
    <row r="2" spans="1:11" ht="18.75" x14ac:dyDescent="0.3">
      <c r="A2" s="3"/>
      <c r="B2" s="7" t="s">
        <v>2</v>
      </c>
      <c r="C2" s="3"/>
      <c r="D2" s="3"/>
      <c r="E2" s="4"/>
      <c r="F2" s="5"/>
      <c r="G2" s="4"/>
      <c r="H2" s="8" t="s">
        <v>3</v>
      </c>
      <c r="I2" s="9" t="str">
        <f>+K2</f>
        <v>МАДОУ "ДС № 65"</v>
      </c>
      <c r="K2" s="10" t="str">
        <f>+[1]ШС22!$C$15</f>
        <v>МАДОУ "ДС № 65"</v>
      </c>
    </row>
    <row r="3" spans="1:11" ht="18.75" x14ac:dyDescent="0.3">
      <c r="A3" s="3"/>
      <c r="B3" s="3"/>
      <c r="C3" s="3"/>
      <c r="D3" s="3"/>
      <c r="E3" s="4"/>
      <c r="F3" s="5"/>
      <c r="G3" s="4"/>
      <c r="H3" s="4"/>
      <c r="I3" s="4"/>
      <c r="K3"/>
    </row>
    <row r="4" spans="1:11" ht="18.75" x14ac:dyDescent="0.3">
      <c r="A4" s="11"/>
      <c r="B4" s="12"/>
      <c r="C4" s="13"/>
      <c r="D4" s="3"/>
      <c r="E4" s="4"/>
      <c r="F4" s="5"/>
      <c r="G4" s="4"/>
      <c r="H4" s="12"/>
      <c r="I4" s="12"/>
      <c r="K4"/>
    </row>
    <row r="5" spans="1:11" ht="18.75" x14ac:dyDescent="0.3">
      <c r="A5" s="3"/>
      <c r="B5" s="14" t="s">
        <v>4</v>
      </c>
      <c r="C5" s="13"/>
      <c r="D5" s="3"/>
      <c r="E5" s="4"/>
      <c r="F5" s="5"/>
      <c r="G5" s="4"/>
      <c r="H5" s="14" t="s">
        <v>5</v>
      </c>
      <c r="I5" s="14" t="s">
        <v>6</v>
      </c>
      <c r="K5"/>
    </row>
    <row r="6" spans="1:11" ht="18.75" x14ac:dyDescent="0.3">
      <c r="A6" s="3"/>
      <c r="B6" s="3"/>
      <c r="C6" s="3"/>
      <c r="D6" s="3"/>
      <c r="E6" s="4"/>
      <c r="F6" s="5"/>
      <c r="G6" s="4"/>
      <c r="H6" s="13"/>
      <c r="I6" s="13"/>
      <c r="K6"/>
    </row>
    <row r="7" spans="1:11" ht="18.75" x14ac:dyDescent="0.3">
      <c r="A7" s="3"/>
      <c r="B7" s="3"/>
      <c r="C7" s="3"/>
      <c r="D7" s="3"/>
      <c r="E7" s="4"/>
      <c r="F7" s="5"/>
      <c r="G7" s="4"/>
      <c r="H7" s="15">
        <f>+A19</f>
        <v>44924</v>
      </c>
      <c r="I7" s="15"/>
      <c r="K7"/>
    </row>
    <row r="8" spans="1:11" ht="18.75" x14ac:dyDescent="0.25">
      <c r="A8" s="4"/>
      <c r="B8" s="4"/>
      <c r="C8" s="4"/>
      <c r="D8" s="4"/>
      <c r="E8" s="4"/>
      <c r="F8" s="4"/>
      <c r="G8" s="4"/>
      <c r="H8" s="3"/>
      <c r="I8" s="3"/>
      <c r="K8"/>
    </row>
    <row r="9" spans="1:11" ht="18.75" x14ac:dyDescent="0.25">
      <c r="A9" s="4"/>
      <c r="B9" s="4"/>
      <c r="C9" s="4"/>
      <c r="D9" s="4"/>
      <c r="E9" s="4"/>
      <c r="F9" s="4"/>
      <c r="G9" s="4"/>
      <c r="H9" s="4"/>
      <c r="I9" s="4"/>
      <c r="K9"/>
    </row>
    <row r="10" spans="1:11" ht="18.75" x14ac:dyDescent="0.25">
      <c r="A10" s="4"/>
      <c r="B10" s="4"/>
      <c r="C10" s="4"/>
      <c r="D10" s="4"/>
      <c r="E10" s="4"/>
      <c r="F10" s="4"/>
      <c r="G10" s="4"/>
      <c r="H10" s="4"/>
      <c r="I10" s="4"/>
      <c r="K10"/>
    </row>
    <row r="11" spans="1:11" ht="18.75" x14ac:dyDescent="0.25">
      <c r="A11" s="4"/>
      <c r="B11" s="4"/>
      <c r="C11" s="4"/>
      <c r="D11" s="4"/>
      <c r="E11" s="4"/>
      <c r="F11" s="4"/>
      <c r="G11" s="4"/>
      <c r="H11" s="4"/>
      <c r="I11" s="4"/>
      <c r="K11"/>
    </row>
    <row r="12" spans="1:11" ht="18.75" x14ac:dyDescent="0.25">
      <c r="A12" s="4"/>
      <c r="B12" s="4"/>
      <c r="C12" s="4"/>
      <c r="D12" s="4"/>
      <c r="E12" s="4"/>
      <c r="F12" s="4"/>
      <c r="G12" s="4"/>
      <c r="H12" s="4"/>
      <c r="I12" s="4"/>
      <c r="K12"/>
    </row>
    <row r="13" spans="1:11" ht="18.75" x14ac:dyDescent="0.25">
      <c r="A13" s="4"/>
      <c r="B13" s="4"/>
      <c r="C13" s="4"/>
      <c r="D13" s="4"/>
      <c r="E13" s="4"/>
      <c r="F13" s="4"/>
      <c r="G13" s="4"/>
      <c r="H13" s="4"/>
      <c r="I13" s="4"/>
      <c r="K13"/>
    </row>
    <row r="14" spans="1:11" ht="25.5" x14ac:dyDescent="0.25">
      <c r="A14" s="194" t="s">
        <v>7</v>
      </c>
      <c r="B14" s="194"/>
      <c r="C14" s="194"/>
      <c r="D14" s="194"/>
      <c r="E14" s="194"/>
      <c r="F14" s="194"/>
      <c r="G14" s="194"/>
      <c r="H14" s="194"/>
      <c r="I14" s="194"/>
      <c r="K14"/>
    </row>
    <row r="15" spans="1:11" ht="25.5" x14ac:dyDescent="0.25">
      <c r="A15" s="194" t="s">
        <v>8</v>
      </c>
      <c r="B15" s="194"/>
      <c r="C15" s="194"/>
      <c r="D15" s="194"/>
      <c r="E15" s="194"/>
      <c r="F15" s="194"/>
      <c r="G15" s="194"/>
      <c r="H15" s="194"/>
      <c r="I15" s="194"/>
      <c r="K15"/>
    </row>
    <row r="16" spans="1:11" ht="25.5" x14ac:dyDescent="0.25">
      <c r="A16" s="194" t="str">
        <f>+'[1]Свод Б'!A3:K3</f>
        <v>на 2022 год и плановый период 2023 и 2024 годов</v>
      </c>
      <c r="B16" s="194"/>
      <c r="C16" s="194"/>
      <c r="D16" s="194"/>
      <c r="E16" s="194"/>
      <c r="F16" s="194"/>
      <c r="G16" s="194"/>
      <c r="H16" s="194"/>
      <c r="I16" s="194"/>
      <c r="K16"/>
    </row>
    <row r="17" spans="1:11" ht="26.25" x14ac:dyDescent="0.4">
      <c r="A17" s="16"/>
      <c r="B17" s="16"/>
      <c r="C17" s="16"/>
      <c r="D17" s="16"/>
      <c r="E17" s="16"/>
      <c r="F17" s="16"/>
      <c r="G17" s="16"/>
      <c r="H17" s="16"/>
      <c r="I17" s="16"/>
      <c r="K17"/>
    </row>
    <row r="18" spans="1:11" ht="26.25" x14ac:dyDescent="0.25">
      <c r="A18" s="17"/>
      <c r="B18" s="17"/>
      <c r="C18" s="17"/>
      <c r="D18" s="17"/>
      <c r="E18" s="17"/>
      <c r="F18" s="17"/>
      <c r="G18" s="17"/>
      <c r="H18" s="17"/>
      <c r="I18" s="17"/>
      <c r="K18"/>
    </row>
    <row r="19" spans="1:11" ht="26.25" x14ac:dyDescent="0.4">
      <c r="A19" s="195">
        <f>+'[1]Свод Б'!$L$4</f>
        <v>44924</v>
      </c>
      <c r="B19" s="195"/>
      <c r="C19" s="195"/>
      <c r="D19" s="195"/>
      <c r="E19" s="195"/>
      <c r="F19" s="195"/>
      <c r="G19" s="195"/>
      <c r="H19" s="195"/>
      <c r="I19" s="195"/>
      <c r="K19"/>
    </row>
    <row r="20" spans="1:11" ht="26.25" x14ac:dyDescent="0.25">
      <c r="A20" s="17"/>
      <c r="B20" s="17"/>
      <c r="C20" s="17"/>
      <c r="D20" s="17"/>
      <c r="E20" s="17"/>
      <c r="F20" s="17"/>
      <c r="G20" s="17"/>
      <c r="H20" s="17"/>
      <c r="I20" s="17"/>
      <c r="K20"/>
    </row>
    <row r="21" spans="1:11" ht="18.75" x14ac:dyDescent="0.3">
      <c r="A21" s="18"/>
      <c r="B21" s="18"/>
      <c r="C21" s="18"/>
      <c r="D21" s="4"/>
      <c r="E21" s="4"/>
      <c r="F21" s="4"/>
      <c r="G21" s="4"/>
      <c r="H21" s="4"/>
      <c r="I21" s="4"/>
      <c r="K21"/>
    </row>
    <row r="22" spans="1:11" ht="15.75" x14ac:dyDescent="0.25">
      <c r="A22" s="19"/>
      <c r="B22" s="19"/>
      <c r="C22" s="19"/>
      <c r="D22" s="20"/>
      <c r="E22" s="20"/>
      <c r="F22" s="21"/>
      <c r="G22" s="22"/>
      <c r="H22" s="22"/>
      <c r="I22" s="22"/>
      <c r="K22"/>
    </row>
    <row r="23" spans="1:11" ht="18.75" x14ac:dyDescent="0.25">
      <c r="A23" s="19"/>
      <c r="B23" s="19"/>
      <c r="C23" s="19"/>
      <c r="D23" s="20"/>
      <c r="E23" s="20"/>
      <c r="F23" s="21"/>
      <c r="G23" s="19"/>
      <c r="H23" s="23"/>
      <c r="I23" s="24" t="s">
        <v>9</v>
      </c>
      <c r="K23"/>
    </row>
    <row r="24" spans="1:11" ht="18.75" x14ac:dyDescent="0.3">
      <c r="A24" s="21"/>
      <c r="B24" s="19"/>
      <c r="C24" s="19"/>
      <c r="D24" s="20"/>
      <c r="E24" s="20"/>
      <c r="F24" s="19"/>
      <c r="G24" s="19"/>
      <c r="H24" s="25" t="s">
        <v>10</v>
      </c>
      <c r="I24" s="26">
        <f>+A19</f>
        <v>44924</v>
      </c>
      <c r="K24"/>
    </row>
    <row r="25" spans="1:11" ht="18.75" x14ac:dyDescent="0.3">
      <c r="A25" s="21"/>
      <c r="B25" s="19"/>
      <c r="C25" s="19"/>
      <c r="D25" s="20"/>
      <c r="E25" s="20"/>
      <c r="F25" s="19"/>
      <c r="G25" s="19"/>
      <c r="H25" s="25" t="s">
        <v>11</v>
      </c>
      <c r="I25" s="27"/>
      <c r="K25"/>
    </row>
    <row r="26" spans="1:11" ht="15.75" customHeight="1" x14ac:dyDescent="0.3">
      <c r="A26" s="184" t="s">
        <v>12</v>
      </c>
      <c r="B26" s="184"/>
      <c r="C26" s="186" t="s">
        <v>13</v>
      </c>
      <c r="D26" s="186"/>
      <c r="E26" s="186"/>
      <c r="F26" s="186"/>
      <c r="G26" s="18"/>
      <c r="H26" s="25" t="s">
        <v>14</v>
      </c>
      <c r="I26" s="27"/>
      <c r="K26"/>
    </row>
    <row r="27" spans="1:11" ht="18.75" x14ac:dyDescent="0.3">
      <c r="A27" s="28"/>
      <c r="B27" s="28"/>
      <c r="C27" s="28"/>
      <c r="D27" s="18"/>
      <c r="E27" s="18"/>
      <c r="F27" s="18"/>
      <c r="G27" s="18"/>
      <c r="H27" s="25" t="s">
        <v>11</v>
      </c>
      <c r="I27" s="27"/>
      <c r="K27" t="str">
        <f>+[1]ШС22!$LP$15</f>
        <v>Муниципальное автономное дошкольное образовательное учреждение "Детский сад № 65"</v>
      </c>
    </row>
    <row r="28" spans="1:11" ht="15.75" customHeight="1" x14ac:dyDescent="0.3">
      <c r="A28" s="184" t="s">
        <v>15</v>
      </c>
      <c r="B28" s="184"/>
      <c r="C28" s="185" t="str">
        <f>+K27</f>
        <v>Муниципальное автономное дошкольное образовательное учреждение "Детский сад № 65"</v>
      </c>
      <c r="D28" s="185"/>
      <c r="E28" s="185"/>
      <c r="F28" s="185"/>
      <c r="G28" s="18"/>
      <c r="H28" s="25" t="s">
        <v>16</v>
      </c>
      <c r="I28" s="24">
        <f>+K28</f>
        <v>4909004754</v>
      </c>
      <c r="K28">
        <f>+[1]ШС22!$LN$15</f>
        <v>4909004754</v>
      </c>
    </row>
    <row r="29" spans="1:11" ht="18.75" x14ac:dyDescent="0.3">
      <c r="A29" s="28"/>
      <c r="B29" s="28"/>
      <c r="C29" s="186"/>
      <c r="D29" s="186"/>
      <c r="E29" s="186"/>
      <c r="F29" s="186"/>
      <c r="G29" s="29"/>
      <c r="H29" s="25" t="s">
        <v>17</v>
      </c>
      <c r="I29" s="24">
        <f>+K29</f>
        <v>490901001</v>
      </c>
      <c r="K29">
        <f>+[1]ШС22!$LO$15</f>
        <v>490901001</v>
      </c>
    </row>
    <row r="30" spans="1:11" ht="15.75" customHeight="1" x14ac:dyDescent="0.3">
      <c r="A30" s="184" t="s">
        <v>18</v>
      </c>
      <c r="B30" s="184"/>
      <c r="C30" s="4"/>
      <c r="D30" s="4"/>
      <c r="E30" s="4"/>
      <c r="F30" s="18"/>
      <c r="G30" s="18"/>
      <c r="H30" s="25" t="s">
        <v>19</v>
      </c>
      <c r="I30" s="24">
        <v>383</v>
      </c>
      <c r="K30"/>
    </row>
    <row r="31" spans="1:11" ht="18.75" x14ac:dyDescent="0.3">
      <c r="A31" s="30"/>
      <c r="B31" s="18"/>
      <c r="C31" s="18"/>
      <c r="D31" s="18"/>
      <c r="E31" s="18"/>
      <c r="F31" s="18"/>
      <c r="G31" s="18"/>
      <c r="H31" s="18"/>
      <c r="I31" s="18"/>
      <c r="K31"/>
    </row>
    <row r="32" spans="1:11" ht="18.75" x14ac:dyDescent="0.3">
      <c r="A32" s="5"/>
      <c r="B32" s="5"/>
      <c r="C32" s="5"/>
      <c r="D32" s="5"/>
      <c r="E32" s="5"/>
      <c r="F32" s="5"/>
      <c r="G32" s="5"/>
      <c r="H32" s="5"/>
      <c r="I32" s="5"/>
      <c r="K32"/>
    </row>
    <row r="33" spans="1:14" x14ac:dyDescent="0.25">
      <c r="K33"/>
    </row>
    <row r="34" spans="1:14" x14ac:dyDescent="0.25">
      <c r="K34"/>
    </row>
    <row r="35" spans="1:14" x14ac:dyDescent="0.25">
      <c r="K35"/>
    </row>
    <row r="36" spans="1:14" ht="20.25" x14ac:dyDescent="0.25">
      <c r="A36" s="177" t="s">
        <v>20</v>
      </c>
      <c r="B36" s="177"/>
      <c r="C36" s="177"/>
      <c r="D36" s="177"/>
      <c r="E36" s="177"/>
      <c r="F36" s="177"/>
      <c r="G36" s="177"/>
      <c r="H36" s="177"/>
      <c r="I36" s="177"/>
    </row>
    <row r="37" spans="1:14" ht="15.75" thickBot="1" x14ac:dyDescent="0.3"/>
    <row r="38" spans="1:14" ht="15.75" x14ac:dyDescent="0.25">
      <c r="A38" s="187" t="s">
        <v>21</v>
      </c>
      <c r="B38" s="188"/>
      <c r="C38" s="191" t="s">
        <v>22</v>
      </c>
      <c r="D38" s="191" t="s">
        <v>23</v>
      </c>
      <c r="E38" s="191" t="s">
        <v>24</v>
      </c>
      <c r="F38" s="191" t="s">
        <v>25</v>
      </c>
      <c r="G38" s="191"/>
      <c r="H38" s="191"/>
      <c r="I38" s="192"/>
    </row>
    <row r="39" spans="1:14" ht="45" x14ac:dyDescent="0.25">
      <c r="A39" s="189"/>
      <c r="B39" s="190"/>
      <c r="C39" s="178"/>
      <c r="D39" s="178"/>
      <c r="E39" s="178"/>
      <c r="F39" s="32" t="s">
        <v>26</v>
      </c>
      <c r="G39" s="32" t="s">
        <v>27</v>
      </c>
      <c r="H39" s="32" t="s">
        <v>28</v>
      </c>
      <c r="I39" s="33" t="s">
        <v>29</v>
      </c>
      <c r="K39" s="34"/>
      <c r="L39" s="35" t="str">
        <f>+F39</f>
        <v xml:space="preserve">на 2022 г. текущий финансовый год </v>
      </c>
      <c r="M39" s="35" t="str">
        <f>+G39</f>
        <v>на 2023 г. (первый год планового периода )</v>
      </c>
      <c r="N39" s="35" t="str">
        <f>+H39</f>
        <v>на 2024 г. (второй год планового периода )</v>
      </c>
    </row>
    <row r="40" spans="1:14" ht="16.5" thickBot="1" x14ac:dyDescent="0.3">
      <c r="A40" s="182">
        <v>1</v>
      </c>
      <c r="B40" s="183"/>
      <c r="C40" s="36">
        <v>2</v>
      </c>
      <c r="D40" s="36">
        <v>3</v>
      </c>
      <c r="E40" s="36">
        <v>4</v>
      </c>
      <c r="F40" s="36">
        <v>5</v>
      </c>
      <c r="G40" s="36">
        <v>6</v>
      </c>
      <c r="H40" s="36">
        <v>7</v>
      </c>
      <c r="I40" s="37">
        <v>8</v>
      </c>
      <c r="K40" s="34"/>
      <c r="L40" s="38"/>
      <c r="M40" s="38"/>
      <c r="N40" s="38"/>
    </row>
    <row r="41" spans="1:14" ht="16.5" thickBot="1" x14ac:dyDescent="0.3">
      <c r="A41" s="171" t="s">
        <v>30</v>
      </c>
      <c r="B41" s="172"/>
      <c r="C41" s="39" t="s">
        <v>31</v>
      </c>
      <c r="D41" s="40" t="s">
        <v>32</v>
      </c>
      <c r="E41" s="40" t="s">
        <v>32</v>
      </c>
      <c r="F41" s="41">
        <f>+L120+L121+L122+L125+L126+L127+L129</f>
        <v>0</v>
      </c>
      <c r="G41" s="41">
        <f>+M120+M121+M122+M125+M126+M127+M129</f>
        <v>0</v>
      </c>
      <c r="H41" s="41">
        <f>+N120+N121+N122+N125+N126+N127+N129</f>
        <v>0</v>
      </c>
      <c r="I41" s="42"/>
      <c r="K41" s="34"/>
      <c r="L41" s="38"/>
      <c r="M41" s="38"/>
      <c r="N41" s="38"/>
    </row>
    <row r="42" spans="1:14" ht="16.5" thickBot="1" x14ac:dyDescent="0.3">
      <c r="A42" s="171" t="s">
        <v>33</v>
      </c>
      <c r="B42" s="172"/>
      <c r="C42" s="39" t="s">
        <v>34</v>
      </c>
      <c r="D42" s="40" t="s">
        <v>32</v>
      </c>
      <c r="E42" s="40" t="s">
        <v>32</v>
      </c>
      <c r="F42" s="41">
        <f>+F41+F43-F70+F119-F124</f>
        <v>0</v>
      </c>
      <c r="G42" s="41">
        <f>+G41+G43-G70+G119-G124</f>
        <v>0</v>
      </c>
      <c r="H42" s="41">
        <f>+H41+H43-H70+H119-H124</f>
        <v>0</v>
      </c>
      <c r="I42" s="42">
        <f>+I41+I43-I70</f>
        <v>0</v>
      </c>
      <c r="K42" s="34"/>
      <c r="L42" s="38"/>
      <c r="M42" s="38"/>
      <c r="N42" s="38"/>
    </row>
    <row r="43" spans="1:14" ht="16.5" thickBot="1" x14ac:dyDescent="0.3">
      <c r="A43" s="171" t="s">
        <v>35</v>
      </c>
      <c r="B43" s="172"/>
      <c r="C43" s="40">
        <v>1000</v>
      </c>
      <c r="D43" s="40"/>
      <c r="E43" s="40"/>
      <c r="F43" s="41">
        <f>+F45+F48+F53+F56+F59+F64</f>
        <v>31486301</v>
      </c>
      <c r="G43" s="41">
        <f>+G45+G48+G53+G56+G59+G64</f>
        <v>27447616</v>
      </c>
      <c r="H43" s="41">
        <f>+H45+H48+H53+H56+H59+H64</f>
        <v>23028777</v>
      </c>
      <c r="I43" s="42"/>
      <c r="K43" s="34"/>
      <c r="L43" s="38"/>
      <c r="M43" s="38"/>
      <c r="N43" s="38"/>
    </row>
    <row r="44" spans="1:14" ht="15.75" x14ac:dyDescent="0.25">
      <c r="A44" s="173" t="s">
        <v>36</v>
      </c>
      <c r="B44" s="174"/>
      <c r="C44" s="43"/>
      <c r="D44" s="43"/>
      <c r="E44" s="43"/>
      <c r="F44" s="44"/>
      <c r="G44" s="44"/>
      <c r="H44" s="44"/>
      <c r="I44" s="45"/>
      <c r="K44" s="34"/>
      <c r="L44" s="38"/>
      <c r="M44" s="38"/>
      <c r="N44" s="38"/>
    </row>
    <row r="45" spans="1:14" ht="15.75" x14ac:dyDescent="0.25">
      <c r="A45" s="181" t="s">
        <v>37</v>
      </c>
      <c r="B45" s="168"/>
      <c r="C45" s="32">
        <v>1100</v>
      </c>
      <c r="D45" s="32">
        <v>120</v>
      </c>
      <c r="E45" s="32"/>
      <c r="F45" s="46">
        <f>+F47</f>
        <v>0</v>
      </c>
      <c r="G45" s="46">
        <f>+G47</f>
        <v>0</v>
      </c>
      <c r="H45" s="46">
        <f>+H47</f>
        <v>0</v>
      </c>
      <c r="I45" s="47"/>
      <c r="K45" s="34"/>
      <c r="L45" s="38"/>
      <c r="M45" s="38"/>
      <c r="N45" s="38"/>
    </row>
    <row r="46" spans="1:14" ht="15.75" customHeight="1" x14ac:dyDescent="0.25">
      <c r="A46" s="181" t="s">
        <v>38</v>
      </c>
      <c r="B46" s="168"/>
      <c r="C46" s="32"/>
      <c r="D46" s="32"/>
      <c r="E46" s="32"/>
      <c r="F46" s="46"/>
      <c r="G46" s="46"/>
      <c r="H46" s="46"/>
      <c r="I46" s="47"/>
      <c r="K46" s="34"/>
      <c r="L46" s="38"/>
      <c r="M46" s="38"/>
      <c r="N46" s="38"/>
    </row>
    <row r="47" spans="1:14" ht="15.75" x14ac:dyDescent="0.25">
      <c r="A47" s="181"/>
      <c r="B47" s="168"/>
      <c r="C47" s="32">
        <v>1110</v>
      </c>
      <c r="D47" s="32"/>
      <c r="E47" s="32"/>
      <c r="F47" s="46"/>
      <c r="G47" s="46"/>
      <c r="H47" s="46"/>
      <c r="I47" s="47"/>
      <c r="K47" s="34"/>
      <c r="L47" s="38"/>
      <c r="M47" s="38"/>
      <c r="N47" s="38"/>
    </row>
    <row r="48" spans="1:14" ht="15.75" x14ac:dyDescent="0.25">
      <c r="A48" s="181" t="s">
        <v>39</v>
      </c>
      <c r="B48" s="168"/>
      <c r="C48" s="32">
        <v>1200</v>
      </c>
      <c r="D48" s="32">
        <v>130</v>
      </c>
      <c r="E48" s="32"/>
      <c r="F48" s="46">
        <f>SUM(F50:F52)</f>
        <v>29627258</v>
      </c>
      <c r="G48" s="46">
        <f>SUM(G50:G52)</f>
        <v>26258916</v>
      </c>
      <c r="H48" s="46">
        <f>SUM(H50:H52)</f>
        <v>21835077</v>
      </c>
      <c r="I48" s="47"/>
      <c r="K48" s="34"/>
      <c r="L48" s="38"/>
      <c r="M48" s="38"/>
      <c r="N48" s="38"/>
    </row>
    <row r="49" spans="1:14" ht="15.75" x14ac:dyDescent="0.25">
      <c r="A49" s="181" t="s">
        <v>36</v>
      </c>
      <c r="B49" s="168"/>
      <c r="C49" s="32"/>
      <c r="D49" s="32"/>
      <c r="E49" s="32"/>
      <c r="F49" s="46"/>
      <c r="G49" s="46"/>
      <c r="H49" s="46"/>
      <c r="I49" s="47"/>
      <c r="K49" s="34"/>
      <c r="L49" s="38"/>
      <c r="M49" s="38"/>
      <c r="N49" s="38"/>
    </row>
    <row r="50" spans="1:14" ht="47.25" customHeight="1" x14ac:dyDescent="0.25">
      <c r="A50" s="181" t="s">
        <v>40</v>
      </c>
      <c r="B50" s="168"/>
      <c r="C50" s="32">
        <v>1210</v>
      </c>
      <c r="D50" s="32">
        <v>130</v>
      </c>
      <c r="E50" s="32"/>
      <c r="F50" s="46">
        <f>+L50</f>
        <v>27393558</v>
      </c>
      <c r="G50" s="46">
        <f>+M50</f>
        <v>23913516</v>
      </c>
      <c r="H50" s="46">
        <f>+N50</f>
        <v>19372377</v>
      </c>
      <c r="I50" s="47"/>
      <c r="K50" s="34"/>
      <c r="L50" s="38">
        <f>+[1]ШС22!$H$15</f>
        <v>27393558</v>
      </c>
      <c r="M50" s="38">
        <f>+[1]ШС23!$H$15</f>
        <v>23913516</v>
      </c>
      <c r="N50" s="38">
        <f>+[1]ШС24!$H$15</f>
        <v>19372377</v>
      </c>
    </row>
    <row r="51" spans="1:14" ht="46.5" customHeight="1" x14ac:dyDescent="0.25">
      <c r="A51" s="181" t="s">
        <v>41</v>
      </c>
      <c r="B51" s="168"/>
      <c r="C51" s="32">
        <v>1220</v>
      </c>
      <c r="D51" s="32">
        <v>130</v>
      </c>
      <c r="E51" s="32"/>
      <c r="F51" s="46"/>
      <c r="G51" s="46"/>
      <c r="H51" s="46"/>
      <c r="I51" s="47"/>
      <c r="K51" s="34"/>
      <c r="L51" s="38"/>
      <c r="M51" s="38"/>
      <c r="N51" s="38"/>
    </row>
    <row r="52" spans="1:14" ht="30.75" customHeight="1" x14ac:dyDescent="0.25">
      <c r="A52" s="181" t="s">
        <v>42</v>
      </c>
      <c r="B52" s="168"/>
      <c r="C52" s="32">
        <v>1230</v>
      </c>
      <c r="D52" s="32">
        <v>130</v>
      </c>
      <c r="E52" s="32"/>
      <c r="F52" s="46">
        <f>+L52</f>
        <v>2233700</v>
      </c>
      <c r="G52" s="46">
        <f>+M52</f>
        <v>2345400</v>
      </c>
      <c r="H52" s="46">
        <f>+N52</f>
        <v>2462700</v>
      </c>
      <c r="I52" s="47"/>
      <c r="K52" s="34"/>
      <c r="L52" s="38">
        <f>+[1]ШС22!$L$15</f>
        <v>2233700</v>
      </c>
      <c r="M52" s="38">
        <f>+[1]ШС23!$L$15</f>
        <v>2345400</v>
      </c>
      <c r="N52" s="38">
        <f>+[1]ШС24!$L$15</f>
        <v>2462700</v>
      </c>
    </row>
    <row r="53" spans="1:14" ht="15.75" x14ac:dyDescent="0.25">
      <c r="A53" s="181" t="s">
        <v>43</v>
      </c>
      <c r="B53" s="168"/>
      <c r="C53" s="32">
        <v>1300</v>
      </c>
      <c r="D53" s="32">
        <v>140</v>
      </c>
      <c r="E53" s="32"/>
      <c r="F53" s="46">
        <f>+F55</f>
        <v>0</v>
      </c>
      <c r="G53" s="46">
        <f>+G55</f>
        <v>0</v>
      </c>
      <c r="H53" s="46">
        <f>+H55</f>
        <v>0</v>
      </c>
      <c r="I53" s="47"/>
      <c r="K53" s="34"/>
      <c r="L53" s="38"/>
      <c r="M53" s="38"/>
      <c r="N53" s="38"/>
    </row>
    <row r="54" spans="1:14" ht="15.75" x14ac:dyDescent="0.25">
      <c r="A54" s="181" t="s">
        <v>38</v>
      </c>
      <c r="B54" s="168"/>
      <c r="C54" s="32"/>
      <c r="D54" s="32"/>
      <c r="E54" s="32"/>
      <c r="F54" s="46"/>
      <c r="G54" s="46"/>
      <c r="H54" s="46"/>
      <c r="I54" s="47"/>
      <c r="K54" s="34"/>
      <c r="L54" s="38"/>
      <c r="M54" s="38"/>
      <c r="N54" s="38"/>
    </row>
    <row r="55" spans="1:14" ht="15.75" x14ac:dyDescent="0.25">
      <c r="A55" s="181"/>
      <c r="B55" s="168"/>
      <c r="C55" s="32">
        <v>1310</v>
      </c>
      <c r="D55" s="32">
        <v>140</v>
      </c>
      <c r="E55" s="32"/>
      <c r="F55" s="46"/>
      <c r="G55" s="46"/>
      <c r="H55" s="46"/>
      <c r="I55" s="47"/>
      <c r="K55" s="34"/>
      <c r="L55" s="38"/>
      <c r="M55" s="38"/>
      <c r="N55" s="38"/>
    </row>
    <row r="56" spans="1:14" ht="15.75" x14ac:dyDescent="0.25">
      <c r="A56" s="181" t="s">
        <v>44</v>
      </c>
      <c r="B56" s="168"/>
      <c r="C56" s="32">
        <v>1400</v>
      </c>
      <c r="D56" s="32">
        <v>150</v>
      </c>
      <c r="E56" s="32"/>
      <c r="F56" s="46">
        <f>+F58</f>
        <v>0</v>
      </c>
      <c r="G56" s="46">
        <f>+G58</f>
        <v>0</v>
      </c>
      <c r="H56" s="46">
        <f>+H58</f>
        <v>0</v>
      </c>
      <c r="I56" s="47"/>
      <c r="K56" s="34"/>
      <c r="L56" s="38"/>
      <c r="M56" s="38"/>
      <c r="N56" s="38"/>
    </row>
    <row r="57" spans="1:14" ht="15.75" x14ac:dyDescent="0.25">
      <c r="A57" s="181" t="s">
        <v>38</v>
      </c>
      <c r="B57" s="168"/>
      <c r="C57" s="32"/>
      <c r="D57" s="32"/>
      <c r="E57" s="32"/>
      <c r="F57" s="46"/>
      <c r="G57" s="46"/>
      <c r="H57" s="46"/>
      <c r="I57" s="47"/>
      <c r="K57" s="34"/>
      <c r="L57" s="38"/>
      <c r="M57" s="38"/>
      <c r="N57" s="38"/>
    </row>
    <row r="58" spans="1:14" ht="15.75" x14ac:dyDescent="0.25">
      <c r="A58" s="181"/>
      <c r="B58" s="168"/>
      <c r="C58" s="32"/>
      <c r="D58" s="32"/>
      <c r="E58" s="32"/>
      <c r="F58" s="46"/>
      <c r="G58" s="46"/>
      <c r="H58" s="46"/>
      <c r="I58" s="47"/>
      <c r="K58" s="34"/>
      <c r="L58" s="38"/>
      <c r="M58" s="38"/>
      <c r="N58" s="38"/>
    </row>
    <row r="59" spans="1:14" ht="15.75" x14ac:dyDescent="0.25">
      <c r="A59" s="181" t="s">
        <v>45</v>
      </c>
      <c r="B59" s="168"/>
      <c r="C59" s="32">
        <v>1500</v>
      </c>
      <c r="D59" s="32">
        <v>180</v>
      </c>
      <c r="E59" s="32"/>
      <c r="F59" s="46">
        <f>SUM(F61:F63)</f>
        <v>1859043</v>
      </c>
      <c r="G59" s="46">
        <f>SUM(G61:G63)</f>
        <v>1188700</v>
      </c>
      <c r="H59" s="46">
        <f>SUM(H61:H63)</f>
        <v>1193700</v>
      </c>
      <c r="I59" s="47"/>
      <c r="K59" s="34"/>
      <c r="L59" s="38"/>
      <c r="M59" s="38"/>
      <c r="N59" s="38"/>
    </row>
    <row r="60" spans="1:14" ht="15.75" x14ac:dyDescent="0.25">
      <c r="A60" s="181" t="s">
        <v>38</v>
      </c>
      <c r="B60" s="168"/>
      <c r="C60" s="32"/>
      <c r="D60" s="32"/>
      <c r="E60" s="32"/>
      <c r="F60" s="46"/>
      <c r="G60" s="46"/>
      <c r="H60" s="46"/>
      <c r="I60" s="47"/>
      <c r="K60" s="34"/>
      <c r="L60" s="38">
        <f>+[1]ШС22!$IN$15</f>
        <v>0</v>
      </c>
      <c r="M60" s="38">
        <f>+[1]ШС23!$IN$15</f>
        <v>0</v>
      </c>
      <c r="N60" s="38">
        <f>+[1]ШС24!$IN$15</f>
        <v>0</v>
      </c>
    </row>
    <row r="61" spans="1:14" ht="15.75" x14ac:dyDescent="0.25">
      <c r="A61" s="181" t="s">
        <v>46</v>
      </c>
      <c r="B61" s="168"/>
      <c r="C61" s="32">
        <v>1510</v>
      </c>
      <c r="D61" s="32">
        <v>180</v>
      </c>
      <c r="E61" s="32"/>
      <c r="F61" s="46">
        <f>+L61+L60</f>
        <v>1859043</v>
      </c>
      <c r="G61" s="46">
        <f t="shared" ref="G61:H61" si="0">+M61+M60</f>
        <v>1188700</v>
      </c>
      <c r="H61" s="46">
        <f t="shared" si="0"/>
        <v>1193700</v>
      </c>
      <c r="I61" s="47"/>
      <c r="K61" s="34"/>
      <c r="L61" s="38">
        <f>+[1]ШС22!$I$15+[1]ШС22!$GT$15+[1]ШС22!$GX$15</f>
        <v>1859043</v>
      </c>
      <c r="M61" s="38">
        <f>+[1]ШС23!$I$15+[1]ШС23!$GT$15+[1]ШС23!$GX$15</f>
        <v>1188700</v>
      </c>
      <c r="N61" s="38">
        <f>+[1]ШС24!$I$15+[1]ШС24!$GT$15+[1]ШС24!$GX$15</f>
        <v>1193700</v>
      </c>
    </row>
    <row r="62" spans="1:14" ht="15.75" x14ac:dyDescent="0.25">
      <c r="A62" s="181" t="s">
        <v>47</v>
      </c>
      <c r="B62" s="168"/>
      <c r="C62" s="32">
        <v>1520</v>
      </c>
      <c r="D62" s="32">
        <v>180</v>
      </c>
      <c r="E62" s="32"/>
      <c r="F62" s="46">
        <f t="shared" ref="F62:H62" si="1">+L62</f>
        <v>0</v>
      </c>
      <c r="G62" s="46">
        <f t="shared" si="1"/>
        <v>0</v>
      </c>
      <c r="H62" s="46">
        <f t="shared" si="1"/>
        <v>0</v>
      </c>
      <c r="I62" s="47"/>
      <c r="K62" s="34"/>
      <c r="L62" s="38"/>
      <c r="M62" s="38"/>
      <c r="N62" s="38"/>
    </row>
    <row r="63" spans="1:14" ht="15.75" x14ac:dyDescent="0.25">
      <c r="A63" s="181"/>
      <c r="B63" s="168"/>
      <c r="C63" s="32"/>
      <c r="D63" s="32"/>
      <c r="E63" s="32"/>
      <c r="F63" s="46"/>
      <c r="G63" s="46"/>
      <c r="H63" s="46"/>
      <c r="I63" s="47"/>
      <c r="K63" s="34"/>
      <c r="L63" s="38"/>
      <c r="M63" s="38"/>
      <c r="N63" s="38"/>
    </row>
    <row r="64" spans="1:14" ht="15.75" x14ac:dyDescent="0.25">
      <c r="A64" s="181" t="s">
        <v>48</v>
      </c>
      <c r="B64" s="168"/>
      <c r="C64" s="32">
        <v>1900</v>
      </c>
      <c r="D64" s="32"/>
      <c r="E64" s="32"/>
      <c r="F64" s="46">
        <f>+F66</f>
        <v>0</v>
      </c>
      <c r="G64" s="46">
        <f>+G66</f>
        <v>0</v>
      </c>
      <c r="H64" s="46">
        <f>+H66</f>
        <v>0</v>
      </c>
      <c r="I64" s="47"/>
      <c r="K64" s="34"/>
      <c r="L64" s="38"/>
      <c r="M64" s="38"/>
      <c r="N64" s="38"/>
    </row>
    <row r="65" spans="1:14" ht="15.75" x14ac:dyDescent="0.25">
      <c r="A65" s="181" t="s">
        <v>38</v>
      </c>
      <c r="B65" s="168"/>
      <c r="C65" s="32"/>
      <c r="D65" s="32"/>
      <c r="E65" s="32"/>
      <c r="F65" s="46"/>
      <c r="G65" s="46"/>
      <c r="H65" s="46"/>
      <c r="I65" s="47"/>
      <c r="K65" s="34"/>
      <c r="L65" s="38"/>
      <c r="M65" s="38"/>
      <c r="N65" s="38"/>
    </row>
    <row r="66" spans="1:14" ht="15.75" x14ac:dyDescent="0.25">
      <c r="A66" s="181" t="s">
        <v>49</v>
      </c>
      <c r="B66" s="168"/>
      <c r="C66" s="32">
        <v>1980</v>
      </c>
      <c r="D66" s="32" t="s">
        <v>32</v>
      </c>
      <c r="E66" s="32"/>
      <c r="F66" s="46">
        <f>SUM(F68:F69)</f>
        <v>0</v>
      </c>
      <c r="G66" s="46">
        <f>SUM(G68:G69)</f>
        <v>0</v>
      </c>
      <c r="H66" s="46">
        <f>SUM(H68:H69)</f>
        <v>0</v>
      </c>
      <c r="I66" s="47"/>
      <c r="K66" s="34"/>
      <c r="L66" s="38"/>
      <c r="M66" s="38"/>
      <c r="N66" s="38"/>
    </row>
    <row r="67" spans="1:14" ht="15.75" x14ac:dyDescent="0.25">
      <c r="A67" s="181" t="s">
        <v>50</v>
      </c>
      <c r="B67" s="168"/>
      <c r="C67" s="32"/>
      <c r="D67" s="32"/>
      <c r="E67" s="32"/>
      <c r="F67" s="46"/>
      <c r="G67" s="46"/>
      <c r="H67" s="46"/>
      <c r="I67" s="47"/>
      <c r="K67" s="34"/>
      <c r="L67" s="38"/>
      <c r="M67" s="38"/>
      <c r="N67" s="38"/>
    </row>
    <row r="68" spans="1:14" ht="31.5" customHeight="1" x14ac:dyDescent="0.25">
      <c r="A68" s="181" t="s">
        <v>51</v>
      </c>
      <c r="B68" s="168"/>
      <c r="C68" s="32">
        <v>1981</v>
      </c>
      <c r="D68" s="32">
        <v>510</v>
      </c>
      <c r="E68" s="32"/>
      <c r="F68" s="46"/>
      <c r="G68" s="46"/>
      <c r="H68" s="46"/>
      <c r="I68" s="47" t="s">
        <v>32</v>
      </c>
      <c r="K68" s="34"/>
      <c r="L68" s="38"/>
      <c r="M68" s="38"/>
      <c r="N68" s="38"/>
    </row>
    <row r="69" spans="1:14" ht="16.5" thickBot="1" x14ac:dyDescent="0.3">
      <c r="A69" s="179"/>
      <c r="B69" s="180"/>
      <c r="C69" s="36"/>
      <c r="D69" s="36"/>
      <c r="E69" s="36"/>
      <c r="F69" s="48"/>
      <c r="G69" s="48"/>
      <c r="H69" s="48"/>
      <c r="I69" s="49"/>
      <c r="K69" s="34"/>
      <c r="L69" s="38"/>
      <c r="M69" s="38"/>
      <c r="N69" s="38"/>
    </row>
    <row r="70" spans="1:14" ht="16.5" thickBot="1" x14ac:dyDescent="0.3">
      <c r="A70" s="171" t="s">
        <v>52</v>
      </c>
      <c r="B70" s="172"/>
      <c r="C70" s="40">
        <v>2000</v>
      </c>
      <c r="D70" s="40" t="s">
        <v>32</v>
      </c>
      <c r="E70" s="40"/>
      <c r="F70" s="41">
        <f>+F72+F87+F96+F101+F106+F108</f>
        <v>31486301</v>
      </c>
      <c r="G70" s="41">
        <f>+G72+G87+G96+G101+G106+G108</f>
        <v>27447616</v>
      </c>
      <c r="H70" s="41">
        <f>+H72+H87+H96+H101+H106+H108</f>
        <v>23028777</v>
      </c>
      <c r="I70" s="42"/>
      <c r="K70" s="34"/>
      <c r="L70" s="38"/>
      <c r="M70" s="38"/>
      <c r="N70" s="38"/>
    </row>
    <row r="71" spans="1:14" ht="15.75" x14ac:dyDescent="0.25">
      <c r="A71" s="173" t="s">
        <v>36</v>
      </c>
      <c r="B71" s="174"/>
      <c r="C71" s="43"/>
      <c r="D71" s="43"/>
      <c r="E71" s="43"/>
      <c r="F71" s="44"/>
      <c r="G71" s="44"/>
      <c r="H71" s="44"/>
      <c r="I71" s="45"/>
      <c r="K71" s="34"/>
      <c r="L71" s="38"/>
      <c r="M71" s="38"/>
      <c r="N71" s="38"/>
    </row>
    <row r="72" spans="1:14" ht="15.75" x14ac:dyDescent="0.25">
      <c r="A72" s="181" t="s">
        <v>53</v>
      </c>
      <c r="B72" s="168"/>
      <c r="C72" s="32">
        <v>2100</v>
      </c>
      <c r="D72" s="32" t="s">
        <v>32</v>
      </c>
      <c r="E72" s="32"/>
      <c r="F72" s="46">
        <f>+F74+F75+F76+F77+F81+F82+F83</f>
        <v>21222462</v>
      </c>
      <c r="G72" s="46">
        <f>+G74+G75+G76+G77+G81+G82+G83</f>
        <v>18590919</v>
      </c>
      <c r="H72" s="46">
        <f>+H74+H75+H76+H77+H81+H82+H83</f>
        <v>18619009</v>
      </c>
      <c r="I72" s="47" t="s">
        <v>32</v>
      </c>
      <c r="K72" s="50"/>
      <c r="L72" s="38"/>
      <c r="M72" s="38"/>
      <c r="N72" s="38"/>
    </row>
    <row r="73" spans="1:14" ht="15.75" x14ac:dyDescent="0.25">
      <c r="A73" s="181" t="s">
        <v>38</v>
      </c>
      <c r="B73" s="168"/>
      <c r="C73" s="32"/>
      <c r="D73" s="32"/>
      <c r="E73" s="32"/>
      <c r="F73" s="46"/>
      <c r="G73" s="46"/>
      <c r="H73" s="46"/>
      <c r="I73" s="47"/>
      <c r="K73" s="50"/>
      <c r="L73" s="51"/>
      <c r="M73" s="51"/>
      <c r="N73" s="51"/>
    </row>
    <row r="74" spans="1:14" ht="15.75" x14ac:dyDescent="0.25">
      <c r="A74" s="181" t="s">
        <v>54</v>
      </c>
      <c r="B74" s="168"/>
      <c r="C74" s="32">
        <v>2110</v>
      </c>
      <c r="D74" s="32">
        <v>111</v>
      </c>
      <c r="E74" s="32"/>
      <c r="F74" s="46">
        <f>+L74+L80+L83+L94+L104</f>
        <v>15997024</v>
      </c>
      <c r="G74" s="46">
        <f>+M74+M80+M83+M94+M104</f>
        <v>10392024</v>
      </c>
      <c r="H74" s="46">
        <f>+N74+N80+N83+N94+N104</f>
        <v>10392024</v>
      </c>
      <c r="I74" s="47" t="s">
        <v>32</v>
      </c>
      <c r="K74" s="50" t="s">
        <v>55</v>
      </c>
      <c r="L74" s="51">
        <f>+[1]ШС22!$FN$15+[1]ШС22!$FZ$15+[1]ШС22!$GH$15</f>
        <v>137100</v>
      </c>
      <c r="M74" s="51">
        <f>+[1]ШС23!$FN$15+[1]ШС23!$FZ$15+[1]ШС23!$GH$15</f>
        <v>332100</v>
      </c>
      <c r="N74" s="51">
        <f>+[1]ШС24!$FN$15+[1]ШС24!$FZ$15+[1]ШС24!$GH$15</f>
        <v>332100</v>
      </c>
    </row>
    <row r="75" spans="1:14" ht="15.75" x14ac:dyDescent="0.25">
      <c r="A75" s="181" t="s">
        <v>56</v>
      </c>
      <c r="B75" s="168"/>
      <c r="C75" s="32">
        <v>2120</v>
      </c>
      <c r="D75" s="32">
        <v>112</v>
      </c>
      <c r="E75" s="32"/>
      <c r="F75" s="46">
        <f>+L75+L87+L96+L105+L117</f>
        <v>878953</v>
      </c>
      <c r="G75" s="46">
        <f>+M75+M87+M96+M105+M117</f>
        <v>1147500</v>
      </c>
      <c r="H75" s="46">
        <f>+N75+N87+N96+N105+N117</f>
        <v>1175500</v>
      </c>
      <c r="I75" s="47" t="s">
        <v>32</v>
      </c>
      <c r="K75" s="50" t="s">
        <v>57</v>
      </c>
      <c r="L75" s="51">
        <f>+[1]ШС22!$IO$15</f>
        <v>0</v>
      </c>
      <c r="M75" s="51">
        <f>+[1]ШС23!$IO$15</f>
        <v>0</v>
      </c>
      <c r="N75" s="51">
        <f>+[1]ШС24!$IO$15</f>
        <v>0</v>
      </c>
    </row>
    <row r="76" spans="1:14" ht="31.5" customHeight="1" x14ac:dyDescent="0.25">
      <c r="A76" s="181" t="s">
        <v>58</v>
      </c>
      <c r="B76" s="168"/>
      <c r="C76" s="32">
        <v>2130</v>
      </c>
      <c r="D76" s="32">
        <v>113</v>
      </c>
      <c r="E76" s="32"/>
      <c r="F76" s="46"/>
      <c r="G76" s="46"/>
      <c r="H76" s="46"/>
      <c r="I76" s="47" t="s">
        <v>32</v>
      </c>
      <c r="K76" s="50" t="s">
        <v>59</v>
      </c>
      <c r="L76" s="51">
        <f>+[1]ШС22!$FQ$15+[1]ШС22!$GC$15+[1]ШС22!$GK$15</f>
        <v>45400</v>
      </c>
      <c r="M76" s="51">
        <f>+[1]ШС23!$FQ$15+[1]ШС23!$GC$15+[1]ШС23!$GK$15</f>
        <v>100400</v>
      </c>
      <c r="N76" s="51">
        <f>+[1]ШС24!$FQ$15+[1]ШС24!$GC$15+[1]ШС24!$GK$15</f>
        <v>100400</v>
      </c>
    </row>
    <row r="77" spans="1:14" ht="47.25" customHeight="1" x14ac:dyDescent="0.25">
      <c r="A77" s="181" t="s">
        <v>60</v>
      </c>
      <c r="B77" s="168"/>
      <c r="C77" s="32">
        <v>2140</v>
      </c>
      <c r="D77" s="32">
        <v>119</v>
      </c>
      <c r="E77" s="32"/>
      <c r="F77" s="46">
        <f>+F79+F80</f>
        <v>4346485</v>
      </c>
      <c r="G77" s="46">
        <f>+G79+G80</f>
        <v>7051395</v>
      </c>
      <c r="H77" s="46">
        <f>+H79+H80</f>
        <v>7051485</v>
      </c>
      <c r="I77" s="47" t="s">
        <v>32</v>
      </c>
      <c r="K77" s="50"/>
      <c r="L77" s="51"/>
      <c r="M77" s="51"/>
      <c r="N77" s="51"/>
    </row>
    <row r="78" spans="1:14" ht="15.75" x14ac:dyDescent="0.25">
      <c r="A78" s="181" t="s">
        <v>36</v>
      </c>
      <c r="B78" s="168"/>
      <c r="C78" s="32"/>
      <c r="D78" s="32"/>
      <c r="E78" s="32"/>
      <c r="F78" s="46"/>
      <c r="G78" s="46"/>
      <c r="H78" s="46"/>
      <c r="I78" s="47"/>
      <c r="K78" s="50" t="s">
        <v>61</v>
      </c>
      <c r="L78" s="51">
        <f>+[1]ШС22!$FT$15</f>
        <v>29900</v>
      </c>
      <c r="M78" s="51">
        <f>+[1]ШС23!$FT$15</f>
        <v>29900</v>
      </c>
      <c r="N78" s="51">
        <f>+[1]ШС24!$FT$15</f>
        <v>29900</v>
      </c>
    </row>
    <row r="79" spans="1:14" ht="15.75" x14ac:dyDescent="0.25">
      <c r="A79" s="181" t="s">
        <v>62</v>
      </c>
      <c r="B79" s="168"/>
      <c r="C79" s="32">
        <v>2141</v>
      </c>
      <c r="D79" s="32">
        <v>119</v>
      </c>
      <c r="E79" s="32"/>
      <c r="F79" s="46">
        <f>+L76+L81+L84+L95+L106</f>
        <v>4346485</v>
      </c>
      <c r="G79" s="46">
        <f>+M76+M81+M84+M95+M106</f>
        <v>7051395</v>
      </c>
      <c r="H79" s="46">
        <f>+N76+N81+N84+N95+N106</f>
        <v>7051485</v>
      </c>
      <c r="I79" s="47" t="s">
        <v>32</v>
      </c>
      <c r="K79" s="50"/>
      <c r="L79" s="51"/>
      <c r="M79" s="51"/>
      <c r="N79" s="51"/>
    </row>
    <row r="80" spans="1:14" ht="15.75" x14ac:dyDescent="0.25">
      <c r="A80" s="181" t="s">
        <v>63</v>
      </c>
      <c r="B80" s="168"/>
      <c r="C80" s="32">
        <v>2142</v>
      </c>
      <c r="D80" s="32">
        <v>119</v>
      </c>
      <c r="E80" s="32"/>
      <c r="F80" s="46"/>
      <c r="G80" s="46"/>
      <c r="H80" s="46"/>
      <c r="I80" s="47" t="s">
        <v>32</v>
      </c>
      <c r="K80" s="50" t="s">
        <v>64</v>
      </c>
      <c r="L80" s="51">
        <f>ROUND([1]ШС22!$AC$15/1.302,-2)</f>
        <v>0</v>
      </c>
      <c r="M80" s="51">
        <f>ROUND([1]ШС23!$AC$15/1.302,-2)</f>
        <v>0</v>
      </c>
      <c r="N80" s="51">
        <f>ROUND([1]ШС24!$AC$15/1.302,-2)</f>
        <v>0</v>
      </c>
    </row>
    <row r="81" spans="1:14" ht="31.5" customHeight="1" x14ac:dyDescent="0.25">
      <c r="A81" s="181" t="s">
        <v>65</v>
      </c>
      <c r="B81" s="168"/>
      <c r="C81" s="32">
        <v>2150</v>
      </c>
      <c r="D81" s="32">
        <v>131</v>
      </c>
      <c r="E81" s="32"/>
      <c r="F81" s="46"/>
      <c r="G81" s="46"/>
      <c r="H81" s="46"/>
      <c r="I81" s="47" t="s">
        <v>32</v>
      </c>
      <c r="K81" s="50" t="s">
        <v>66</v>
      </c>
      <c r="L81" s="51">
        <f>+[1]ШС22!$AC$15-L80</f>
        <v>0</v>
      </c>
      <c r="M81" s="51">
        <f>+[1]ШС23!$AC$15-M80</f>
        <v>0</v>
      </c>
      <c r="N81" s="51">
        <f>+[1]ШС24!$AC$15-N80</f>
        <v>0</v>
      </c>
    </row>
    <row r="82" spans="1:14" ht="32.25" customHeight="1" x14ac:dyDescent="0.25">
      <c r="A82" s="181" t="s">
        <v>67</v>
      </c>
      <c r="B82" s="168"/>
      <c r="C82" s="32">
        <v>2160</v>
      </c>
      <c r="D82" s="32">
        <v>134</v>
      </c>
      <c r="E82" s="32"/>
      <c r="F82" s="46"/>
      <c r="G82" s="46"/>
      <c r="H82" s="46"/>
      <c r="I82" s="47" t="s">
        <v>32</v>
      </c>
      <c r="K82" s="50"/>
      <c r="L82" s="51"/>
      <c r="M82" s="51"/>
      <c r="N82" s="51"/>
    </row>
    <row r="83" spans="1:14" ht="31.5" customHeight="1" x14ac:dyDescent="0.25">
      <c r="A83" s="181" t="s">
        <v>68</v>
      </c>
      <c r="B83" s="168"/>
      <c r="C83" s="32">
        <v>2170</v>
      </c>
      <c r="D83" s="32">
        <v>139</v>
      </c>
      <c r="E83" s="32"/>
      <c r="F83" s="46">
        <f>+F85+F86</f>
        <v>0</v>
      </c>
      <c r="G83" s="46">
        <f>+G85+G86</f>
        <v>0</v>
      </c>
      <c r="H83" s="46">
        <f>+H85+H86</f>
        <v>0</v>
      </c>
      <c r="I83" s="47" t="s">
        <v>32</v>
      </c>
      <c r="K83" s="50" t="s">
        <v>69</v>
      </c>
      <c r="L83" s="51"/>
      <c r="M83" s="51"/>
      <c r="N83" s="51"/>
    </row>
    <row r="84" spans="1:14" ht="15.75" x14ac:dyDescent="0.25">
      <c r="A84" s="181" t="s">
        <v>36</v>
      </c>
      <c r="B84" s="168"/>
      <c r="C84" s="32"/>
      <c r="D84" s="32"/>
      <c r="E84" s="32"/>
      <c r="F84" s="46"/>
      <c r="G84" s="46"/>
      <c r="H84" s="46"/>
      <c r="I84" s="47"/>
      <c r="K84" s="50" t="s">
        <v>70</v>
      </c>
      <c r="L84" s="51"/>
      <c r="M84" s="51"/>
      <c r="N84" s="51"/>
    </row>
    <row r="85" spans="1:14" ht="15.75" x14ac:dyDescent="0.25">
      <c r="A85" s="181" t="s">
        <v>71</v>
      </c>
      <c r="B85" s="168"/>
      <c r="C85" s="32">
        <v>2171</v>
      </c>
      <c r="D85" s="32">
        <v>139</v>
      </c>
      <c r="E85" s="32"/>
      <c r="F85" s="46"/>
      <c r="G85" s="46"/>
      <c r="H85" s="46"/>
      <c r="I85" s="47" t="s">
        <v>32</v>
      </c>
      <c r="K85" s="50"/>
      <c r="L85" s="51"/>
      <c r="M85" s="51"/>
      <c r="N85" s="51"/>
    </row>
    <row r="86" spans="1:14" ht="15.75" x14ac:dyDescent="0.25">
      <c r="A86" s="181" t="s">
        <v>72</v>
      </c>
      <c r="B86" s="168"/>
      <c r="C86" s="32">
        <v>2172</v>
      </c>
      <c r="D86" s="32">
        <v>139</v>
      </c>
      <c r="E86" s="32"/>
      <c r="F86" s="46"/>
      <c r="G86" s="46"/>
      <c r="H86" s="46"/>
      <c r="I86" s="47" t="s">
        <v>32</v>
      </c>
      <c r="K86" s="50"/>
      <c r="L86" s="51"/>
      <c r="M86" s="51"/>
      <c r="N86" s="51"/>
    </row>
    <row r="87" spans="1:14" ht="15.75" x14ac:dyDescent="0.25">
      <c r="A87" s="181" t="s">
        <v>73</v>
      </c>
      <c r="B87" s="168"/>
      <c r="C87" s="32">
        <v>2200</v>
      </c>
      <c r="D87" s="32">
        <v>300</v>
      </c>
      <c r="E87" s="32"/>
      <c r="F87" s="46">
        <f>+F89+F93+F94+F95</f>
        <v>29900</v>
      </c>
      <c r="G87" s="46">
        <f>+G89+G93+G94+G95</f>
        <v>29900</v>
      </c>
      <c r="H87" s="46">
        <f>+H89+H93+H94+H95</f>
        <v>29900</v>
      </c>
      <c r="I87" s="47" t="s">
        <v>32</v>
      </c>
      <c r="K87" s="50" t="s">
        <v>74</v>
      </c>
      <c r="L87" s="51">
        <f>+[1]ШС22!$EY$15</f>
        <v>483500</v>
      </c>
      <c r="M87" s="51">
        <f>+[1]ШС23!$EY$15</f>
        <v>596500</v>
      </c>
      <c r="N87" s="51">
        <f>+[1]ШС24!$EY$15</f>
        <v>596500</v>
      </c>
    </row>
    <row r="88" spans="1:14" ht="15.75" x14ac:dyDescent="0.25">
      <c r="A88" s="181" t="s">
        <v>36</v>
      </c>
      <c r="B88" s="168"/>
      <c r="C88" s="32"/>
      <c r="D88" s="32"/>
      <c r="E88" s="32"/>
      <c r="F88" s="46"/>
      <c r="G88" s="46"/>
      <c r="H88" s="46"/>
      <c r="I88" s="47"/>
      <c r="K88" s="50"/>
      <c r="L88" s="51"/>
      <c r="M88" s="51"/>
      <c r="N88" s="51"/>
    </row>
    <row r="89" spans="1:14" ht="31.5" customHeight="1" x14ac:dyDescent="0.25">
      <c r="A89" s="181" t="s">
        <v>75</v>
      </c>
      <c r="B89" s="168"/>
      <c r="C89" s="32">
        <v>2210</v>
      </c>
      <c r="D89" s="32">
        <v>320</v>
      </c>
      <c r="E89" s="32"/>
      <c r="F89" s="46">
        <f>+F91</f>
        <v>29900</v>
      </c>
      <c r="G89" s="46">
        <f>+G91</f>
        <v>29900</v>
      </c>
      <c r="H89" s="46">
        <f>+H91</f>
        <v>29900</v>
      </c>
      <c r="I89" s="47" t="s">
        <v>32</v>
      </c>
      <c r="K89" s="50"/>
      <c r="L89" s="51"/>
      <c r="M89" s="51"/>
      <c r="N89" s="51"/>
    </row>
    <row r="90" spans="1:14" ht="15.75" x14ac:dyDescent="0.25">
      <c r="A90" s="181" t="s">
        <v>50</v>
      </c>
      <c r="B90" s="168"/>
      <c r="C90" s="32"/>
      <c r="D90" s="32"/>
      <c r="E90" s="32"/>
      <c r="F90" s="46"/>
      <c r="G90" s="46"/>
      <c r="H90" s="46"/>
      <c r="I90" s="47"/>
      <c r="K90" s="50"/>
      <c r="L90" s="51"/>
      <c r="M90" s="51"/>
      <c r="N90" s="51"/>
    </row>
    <row r="91" spans="1:14" ht="31.5" customHeight="1" x14ac:dyDescent="0.25">
      <c r="A91" s="181" t="s">
        <v>76</v>
      </c>
      <c r="B91" s="168"/>
      <c r="C91" s="32">
        <v>2211</v>
      </c>
      <c r="D91" s="32">
        <v>321</v>
      </c>
      <c r="E91" s="32"/>
      <c r="F91" s="46">
        <f>+L78</f>
        <v>29900</v>
      </c>
      <c r="G91" s="46">
        <f>+M78</f>
        <v>29900</v>
      </c>
      <c r="H91" s="46">
        <f>+N78</f>
        <v>29900</v>
      </c>
      <c r="I91" s="47" t="s">
        <v>32</v>
      </c>
      <c r="K91" s="50" t="s">
        <v>77</v>
      </c>
      <c r="L91" s="51">
        <f>+[1]ШС22!$CI$15+[1]ШС22!$CK$15+[1]ШС22!$CL$15+[1]ШС22!$CM$15+[1]ШС22!$CN$15+[1]ШС22!$CO$15+[1]ШС22!$CP$15+[1]ШС22!$CU$15+[1]ШС22!$CZ$15+[1]ШС22!$DA$15+[1]ШС22!$DB$15+[1]ШС22!$AY$15+[1]ШС22!$AZ$15+[1]ШС22!$BA$15+[1]ШС22!$BF$15+[1]ШС22!$BH$15+[1]ШС22!$BJ$15+[1]ШС22!$BK$15+[1]ШС22!$BS$15+[1]ШС22!$CD$15+[1]ШС22!$CE$15+[1]ШС22!$CF$15+[1]ШС22!$CG$15</f>
        <v>130307</v>
      </c>
      <c r="M91" s="51">
        <f>+[1]ШС23!$CI$15+[1]ШС23!$CK$15+[1]ШС23!$CL$15+[1]ШС23!$CM$15+[1]ШС23!$CN$15+[1]ШС23!$CO$15+[1]ШС23!$CP$15+[1]ШС23!$CU$15+[1]ШС23!$CZ$15+[1]ШС23!$DA$15+[1]ШС23!$DB$15+[1]ШС23!$AY$15+[1]ШС23!$AZ$15+[1]ШС23!$BA$15+[1]ШС23!$BF$15+[1]ШС23!$BH$15+[1]ШС23!$BI$15+[1]ШС23!$BK$15+[1]ШС23!$BS$15+[1]ШС23!$CD$15+[1]ШС23!$CE$15+[1]ШС23!$CF$15+[1]ШС23!$CG$15</f>
        <v>129800</v>
      </c>
      <c r="N91" s="51">
        <f>+[1]ШС24!$CI$15+[1]ШС24!$CK$15+[1]ШС24!$CL$15+[1]ШС24!$CM$15+[1]ШС24!$CN$15+[1]ШС24!$CO$15+[1]ШС24!$CP$15+[1]ШС24!$CU$15+[1]ШС24!$CZ$15+[1]ШС24!$DA$15+[1]ШС24!$DB$15+[1]ШС24!$AY$15+[1]ШС24!$AZ$15+[1]ШС24!$BA$15+[1]ШС24!$BF$15+[1]ШС24!$BH$15+[1]ШС24!$BI$15+[1]ШС24!$BK$15+[1]ШС24!$BS$15+[1]ШС24!$CD$15+[1]ШС24!$CE$15+[1]ШС24!$CF$15+[1]ШС24!$CG$15</f>
        <v>134800</v>
      </c>
    </row>
    <row r="92" spans="1:14" ht="15.75" x14ac:dyDescent="0.25">
      <c r="A92" s="181"/>
      <c r="B92" s="168"/>
      <c r="C92" s="32"/>
      <c r="D92" s="32"/>
      <c r="E92" s="32"/>
      <c r="F92" s="46"/>
      <c r="G92" s="46"/>
      <c r="H92" s="46"/>
      <c r="I92" s="47"/>
      <c r="K92" s="50" t="s">
        <v>78</v>
      </c>
      <c r="L92" s="51">
        <f>+[1]ШС22!$CJ$15</f>
        <v>0</v>
      </c>
      <c r="M92" s="51">
        <f>+[1]ШС23!$CJ$15</f>
        <v>0</v>
      </c>
      <c r="N92" s="51">
        <f>+[1]ШС24!$CJ$15</f>
        <v>0</v>
      </c>
    </row>
    <row r="93" spans="1:14" ht="31.5" customHeight="1" x14ac:dyDescent="0.25">
      <c r="A93" s="181" t="s">
        <v>79</v>
      </c>
      <c r="B93" s="168"/>
      <c r="C93" s="32">
        <v>2220</v>
      </c>
      <c r="D93" s="32">
        <v>340</v>
      </c>
      <c r="E93" s="32"/>
      <c r="F93" s="46"/>
      <c r="G93" s="46"/>
      <c r="H93" s="46"/>
      <c r="I93" s="47" t="s">
        <v>32</v>
      </c>
      <c r="K93" s="34"/>
      <c r="L93" s="38"/>
      <c r="M93" s="38"/>
      <c r="N93" s="38"/>
    </row>
    <row r="94" spans="1:14" ht="63" customHeight="1" x14ac:dyDescent="0.25">
      <c r="A94" s="181" t="s">
        <v>80</v>
      </c>
      <c r="B94" s="168"/>
      <c r="C94" s="32">
        <v>2230</v>
      </c>
      <c r="D94" s="32">
        <v>350</v>
      </c>
      <c r="E94" s="32"/>
      <c r="F94" s="46"/>
      <c r="G94" s="46"/>
      <c r="H94" s="46"/>
      <c r="I94" s="47" t="s">
        <v>32</v>
      </c>
      <c r="K94" s="50" t="s">
        <v>81</v>
      </c>
      <c r="L94" s="51">
        <f>+[1]ШС22!$IZ$15</f>
        <v>0</v>
      </c>
      <c r="M94" s="51">
        <f>+[1]ШС23!$IZ$15</f>
        <v>0</v>
      </c>
      <c r="N94" s="51">
        <f>+[1]ШС24!$IZ$15</f>
        <v>0</v>
      </c>
    </row>
    <row r="95" spans="1:14" ht="31.5" customHeight="1" x14ac:dyDescent="0.25">
      <c r="A95" s="181" t="s">
        <v>82</v>
      </c>
      <c r="B95" s="168"/>
      <c r="C95" s="32">
        <v>2240</v>
      </c>
      <c r="D95" s="32">
        <v>360</v>
      </c>
      <c r="E95" s="32"/>
      <c r="F95" s="46">
        <f>+L111</f>
        <v>0</v>
      </c>
      <c r="G95" s="46">
        <f>+M111</f>
        <v>0</v>
      </c>
      <c r="H95" s="46">
        <f>+N111</f>
        <v>0</v>
      </c>
      <c r="I95" s="47" t="s">
        <v>32</v>
      </c>
      <c r="K95" s="50" t="s">
        <v>83</v>
      </c>
      <c r="L95" s="51">
        <f>+[1]ШС22!$JC$15</f>
        <v>0</v>
      </c>
      <c r="M95" s="51">
        <f>+[1]ШС23!$JC$15</f>
        <v>0</v>
      </c>
      <c r="N95" s="51">
        <f>+[1]ШС24!$JC$15</f>
        <v>0</v>
      </c>
    </row>
    <row r="96" spans="1:14" ht="15.75" x14ac:dyDescent="0.25">
      <c r="A96" s="181" t="s">
        <v>84</v>
      </c>
      <c r="B96" s="168"/>
      <c r="C96" s="32">
        <v>2300</v>
      </c>
      <c r="D96" s="32">
        <v>850</v>
      </c>
      <c r="E96" s="32"/>
      <c r="F96" s="46">
        <f>+F98+F99+F100</f>
        <v>437061</v>
      </c>
      <c r="G96" s="46">
        <f>+G98+G99+G100</f>
        <v>583000</v>
      </c>
      <c r="H96" s="46">
        <f>+H98+H99+H100</f>
        <v>612000</v>
      </c>
      <c r="I96" s="47" t="s">
        <v>32</v>
      </c>
      <c r="K96" s="50">
        <v>214</v>
      </c>
      <c r="L96" s="51">
        <f>+[1]ШС22!$JF$15+[1]ШС22!$JG$15+[1]ШС22!$JH$15</f>
        <v>370453</v>
      </c>
      <c r="M96" s="51">
        <f>+[1]ШС23!$JF$15+[1]ШС23!$JG$15+[1]ШС23!$JH$15</f>
        <v>551000</v>
      </c>
      <c r="N96" s="51">
        <f>+[1]ШС24!$JF$15+[1]ШС24!$JG$15+[1]ШС24!$JH$15</f>
        <v>579000</v>
      </c>
    </row>
    <row r="97" spans="1:14" ht="15.75" x14ac:dyDescent="0.25">
      <c r="A97" s="181" t="s">
        <v>50</v>
      </c>
      <c r="B97" s="168"/>
      <c r="C97" s="32"/>
      <c r="D97" s="32"/>
      <c r="E97" s="32"/>
      <c r="F97" s="46"/>
      <c r="G97" s="46"/>
      <c r="H97" s="46"/>
      <c r="I97" s="47"/>
      <c r="K97" s="50" t="s">
        <v>85</v>
      </c>
      <c r="L97" s="51">
        <f>+[1]ШС22!$KT$15</f>
        <v>0</v>
      </c>
      <c r="M97" s="51">
        <f>+[1]ШС23!$KT$15</f>
        <v>0</v>
      </c>
      <c r="N97" s="51">
        <f>+[1]ШС24!$KT$15</f>
        <v>0</v>
      </c>
    </row>
    <row r="98" spans="1:14" ht="15.75" x14ac:dyDescent="0.25">
      <c r="A98" s="181" t="s">
        <v>86</v>
      </c>
      <c r="B98" s="168"/>
      <c r="C98" s="32">
        <v>2310</v>
      </c>
      <c r="D98" s="32">
        <v>851</v>
      </c>
      <c r="E98" s="32"/>
      <c r="F98" s="46">
        <f>+L98</f>
        <v>437061</v>
      </c>
      <c r="G98" s="46">
        <f>+M98</f>
        <v>583000</v>
      </c>
      <c r="H98" s="46">
        <f>+N98</f>
        <v>612000</v>
      </c>
      <c r="I98" s="47" t="s">
        <v>32</v>
      </c>
      <c r="K98" s="50" t="s">
        <v>87</v>
      </c>
      <c r="L98" s="51">
        <f>+[1]ШС22!$KS$15</f>
        <v>437061</v>
      </c>
      <c r="M98" s="51">
        <f>+[1]ШС23!$KS$15</f>
        <v>583000</v>
      </c>
      <c r="N98" s="51">
        <f>+[1]ШС24!$KS$15</f>
        <v>612000</v>
      </c>
    </row>
    <row r="99" spans="1:14" ht="30.75" customHeight="1" x14ac:dyDescent="0.25">
      <c r="A99" s="181" t="s">
        <v>88</v>
      </c>
      <c r="B99" s="168"/>
      <c r="C99" s="32">
        <v>2320</v>
      </c>
      <c r="D99" s="32">
        <v>852</v>
      </c>
      <c r="E99" s="32"/>
      <c r="F99" s="46"/>
      <c r="G99" s="46"/>
      <c r="H99" s="46"/>
      <c r="I99" s="47" t="s">
        <v>32</v>
      </c>
      <c r="K99" s="50" t="s">
        <v>89</v>
      </c>
      <c r="L99" s="51">
        <f>+[1]ШС22!$JI$15+[1]ШС22!$JM$15+[1]ШС22!$JZ$15+[1]ШС22!$KH$15+[1]ШС22!$KV$15+[1]ШС22!$KU$15</f>
        <v>6098841</v>
      </c>
      <c r="M99" s="51">
        <f>+[1]ШС23!$JI$15+[1]ШС23!$JM$15+[1]ШС23!$JZ$15+[1]ШС23!$KH$15+[1]ШС23!$KV$15+[1]ШС23!$KU$15</f>
        <v>5467403</v>
      </c>
      <c r="N99" s="51">
        <f>+[1]ШС24!$JI$15+[1]ШС24!$JM$15+[1]ШС24!$JZ$15+[1]ШС24!$KH$15+[1]ШС24!$KV$15+[1]ШС24!$KU$15</f>
        <v>1170368</v>
      </c>
    </row>
    <row r="100" spans="1:14" ht="15.75" x14ac:dyDescent="0.25">
      <c r="A100" s="181" t="s">
        <v>90</v>
      </c>
      <c r="B100" s="168"/>
      <c r="C100" s="32">
        <v>2330</v>
      </c>
      <c r="D100" s="32">
        <v>853</v>
      </c>
      <c r="E100" s="32"/>
      <c r="F100" s="46">
        <f>L102+L97</f>
        <v>0</v>
      </c>
      <c r="G100" s="46">
        <f>M102+M97</f>
        <v>0</v>
      </c>
      <c r="H100" s="46">
        <f>N102+N97</f>
        <v>0</v>
      </c>
      <c r="I100" s="47" t="s">
        <v>32</v>
      </c>
      <c r="K100" s="50"/>
      <c r="L100" s="51"/>
      <c r="M100" s="51"/>
      <c r="N100" s="51"/>
    </row>
    <row r="101" spans="1:14" ht="15.75" x14ac:dyDescent="0.25">
      <c r="A101" s="181" t="s">
        <v>91</v>
      </c>
      <c r="B101" s="168"/>
      <c r="C101" s="32">
        <v>2400</v>
      </c>
      <c r="D101" s="32" t="s">
        <v>32</v>
      </c>
      <c r="E101" s="32"/>
      <c r="F101" s="46">
        <f>+F103+F104+F105</f>
        <v>0</v>
      </c>
      <c r="G101" s="46">
        <f>+G103+G104+G105</f>
        <v>0</v>
      </c>
      <c r="H101" s="46">
        <f>+H103+H104+H105</f>
        <v>0</v>
      </c>
      <c r="I101" s="47" t="s">
        <v>32</v>
      </c>
      <c r="K101" s="50"/>
      <c r="L101" s="51"/>
      <c r="M101" s="51"/>
      <c r="N101" s="51"/>
    </row>
    <row r="102" spans="1:14" ht="15.75" x14ac:dyDescent="0.25">
      <c r="A102" s="181" t="s">
        <v>50</v>
      </c>
      <c r="B102" s="168"/>
      <c r="C102" s="32"/>
      <c r="D102" s="32"/>
      <c r="E102" s="32"/>
      <c r="F102" s="46"/>
      <c r="G102" s="46"/>
      <c r="H102" s="46"/>
      <c r="I102" s="47"/>
      <c r="K102" s="50" t="s">
        <v>92</v>
      </c>
      <c r="L102" s="51"/>
      <c r="M102" s="51"/>
      <c r="N102" s="51"/>
    </row>
    <row r="103" spans="1:14" ht="15.75" x14ac:dyDescent="0.25">
      <c r="A103" s="181" t="s">
        <v>93</v>
      </c>
      <c r="B103" s="168"/>
      <c r="C103" s="32">
        <v>2410</v>
      </c>
      <c r="D103" s="32">
        <v>810</v>
      </c>
      <c r="E103" s="32"/>
      <c r="F103" s="46"/>
      <c r="G103" s="46"/>
      <c r="H103" s="46"/>
      <c r="I103" s="47" t="s">
        <v>32</v>
      </c>
      <c r="K103" s="52"/>
      <c r="L103" s="53"/>
      <c r="M103" s="53"/>
      <c r="N103" s="53"/>
    </row>
    <row r="104" spans="1:14" ht="15.75" x14ac:dyDescent="0.25">
      <c r="A104" s="181" t="s">
        <v>94</v>
      </c>
      <c r="B104" s="168"/>
      <c r="C104" s="32">
        <v>2420</v>
      </c>
      <c r="D104" s="32">
        <v>862</v>
      </c>
      <c r="E104" s="32"/>
      <c r="F104" s="46"/>
      <c r="G104" s="46"/>
      <c r="H104" s="46"/>
      <c r="I104" s="47" t="s">
        <v>32</v>
      </c>
      <c r="K104" s="50" t="s">
        <v>95</v>
      </c>
      <c r="L104" s="51">
        <f>+[1]ШС22!$HE$15</f>
        <v>15859924</v>
      </c>
      <c r="M104" s="51">
        <f>+[1]ШС23!$HE$15</f>
        <v>10059924</v>
      </c>
      <c r="N104" s="51">
        <f>+[1]ШС24!$HE$15</f>
        <v>10059924</v>
      </c>
    </row>
    <row r="105" spans="1:14" ht="47.25" customHeight="1" x14ac:dyDescent="0.25">
      <c r="A105" s="181" t="s">
        <v>96</v>
      </c>
      <c r="B105" s="168"/>
      <c r="C105" s="32">
        <v>2430</v>
      </c>
      <c r="D105" s="32">
        <v>863</v>
      </c>
      <c r="E105" s="32"/>
      <c r="F105" s="46"/>
      <c r="G105" s="46"/>
      <c r="H105" s="46"/>
      <c r="I105" s="47" t="s">
        <v>32</v>
      </c>
      <c r="K105" s="50" t="s">
        <v>97</v>
      </c>
      <c r="L105" s="51">
        <f>+[1]ШС22!$HN$15</f>
        <v>0</v>
      </c>
      <c r="M105" s="51">
        <f>+[1]ШС23!$HN$15</f>
        <v>0</v>
      </c>
      <c r="N105" s="51">
        <f>+[1]ШС24!$HN$15</f>
        <v>0</v>
      </c>
    </row>
    <row r="106" spans="1:14" ht="15.75" x14ac:dyDescent="0.25">
      <c r="A106" s="181" t="s">
        <v>98</v>
      </c>
      <c r="B106" s="168"/>
      <c r="C106" s="32">
        <v>2500</v>
      </c>
      <c r="D106" s="32" t="s">
        <v>32</v>
      </c>
      <c r="E106" s="32"/>
      <c r="F106" s="46">
        <f>+F107</f>
        <v>1032836</v>
      </c>
      <c r="G106" s="46">
        <f>+G107</f>
        <v>0</v>
      </c>
      <c r="H106" s="46">
        <f>+H107</f>
        <v>0</v>
      </c>
      <c r="I106" s="47" t="s">
        <v>32</v>
      </c>
      <c r="K106" s="50" t="s">
        <v>99</v>
      </c>
      <c r="L106" s="51">
        <f>+[1]ШС22!$HI$15</f>
        <v>4301085</v>
      </c>
      <c r="M106" s="51">
        <f>+[1]ШС23!$HI$15</f>
        <v>6950995</v>
      </c>
      <c r="N106" s="51">
        <f>+[1]ШС24!$HI$15</f>
        <v>6951085</v>
      </c>
    </row>
    <row r="107" spans="1:14" ht="47.25" customHeight="1" x14ac:dyDescent="0.25">
      <c r="A107" s="181" t="s">
        <v>100</v>
      </c>
      <c r="B107" s="168"/>
      <c r="C107" s="32">
        <v>2520</v>
      </c>
      <c r="D107" s="32">
        <v>831</v>
      </c>
      <c r="E107" s="32"/>
      <c r="F107" s="46">
        <f>+L113</f>
        <v>1032836</v>
      </c>
      <c r="G107" s="46">
        <f t="shared" ref="G107:H107" si="2">+M113</f>
        <v>0</v>
      </c>
      <c r="H107" s="46">
        <f t="shared" si="2"/>
        <v>0</v>
      </c>
      <c r="I107" s="47" t="s">
        <v>32</v>
      </c>
      <c r="K107" s="50" t="s">
        <v>101</v>
      </c>
      <c r="L107" s="51">
        <f>+[1]ШС22!$HM$15-L105-L102</f>
        <v>301194</v>
      </c>
      <c r="M107" s="51">
        <f>+[1]ШС23!$HM$15-M105-M102</f>
        <v>301194</v>
      </c>
      <c r="N107" s="51">
        <f>+[1]ШС24!$HM$15-N105-N102</f>
        <v>0</v>
      </c>
    </row>
    <row r="108" spans="1:14" ht="15.75" x14ac:dyDescent="0.25">
      <c r="A108" s="181" t="s">
        <v>102</v>
      </c>
      <c r="B108" s="168"/>
      <c r="C108" s="32">
        <v>2600</v>
      </c>
      <c r="D108" s="32" t="s">
        <v>32</v>
      </c>
      <c r="E108" s="32"/>
      <c r="F108" s="46">
        <f>+F110+F111+F112+F113+F115</f>
        <v>8764042</v>
      </c>
      <c r="G108" s="46">
        <f>+G110+G111+G112+G113+G115</f>
        <v>8243797</v>
      </c>
      <c r="H108" s="46">
        <f>+H110+H111+H112+H113+H115</f>
        <v>3767868</v>
      </c>
      <c r="I108" s="47"/>
      <c r="K108" s="50"/>
      <c r="L108" s="51"/>
      <c r="M108" s="51"/>
      <c r="N108" s="51"/>
    </row>
    <row r="109" spans="1:14" ht="15.75" x14ac:dyDescent="0.25">
      <c r="A109" s="181" t="s">
        <v>36</v>
      </c>
      <c r="B109" s="168"/>
      <c r="C109" s="32"/>
      <c r="D109" s="32"/>
      <c r="E109" s="32"/>
      <c r="F109" s="46"/>
      <c r="G109" s="46"/>
      <c r="H109" s="46"/>
      <c r="I109" s="47"/>
      <c r="K109" s="50" t="s">
        <v>103</v>
      </c>
      <c r="L109" s="51">
        <f>++[1]ШС22!$L$15</f>
        <v>2233700</v>
      </c>
      <c r="M109" s="51">
        <f>++[1]ШС23!$L$15</f>
        <v>2345400</v>
      </c>
      <c r="N109" s="51">
        <f>++[1]ШС24!$L$15</f>
        <v>2462700</v>
      </c>
    </row>
    <row r="110" spans="1:14" ht="15.75" x14ac:dyDescent="0.25">
      <c r="A110" s="181" t="s">
        <v>104</v>
      </c>
      <c r="B110" s="168"/>
      <c r="C110" s="32">
        <v>2610</v>
      </c>
      <c r="D110" s="32">
        <v>241</v>
      </c>
      <c r="E110" s="32"/>
      <c r="F110" s="46"/>
      <c r="G110" s="46"/>
      <c r="H110" s="46"/>
      <c r="I110" s="47"/>
      <c r="K110" s="50"/>
      <c r="L110" s="51"/>
      <c r="M110" s="51"/>
      <c r="N110" s="51"/>
    </row>
    <row r="111" spans="1:14" ht="31.5" customHeight="1" x14ac:dyDescent="0.25">
      <c r="A111" s="181" t="s">
        <v>105</v>
      </c>
      <c r="B111" s="168"/>
      <c r="C111" s="32">
        <v>2620</v>
      </c>
      <c r="D111" s="32">
        <v>242</v>
      </c>
      <c r="E111" s="32"/>
      <c r="F111" s="46"/>
      <c r="G111" s="46"/>
      <c r="H111" s="46"/>
      <c r="I111" s="47"/>
      <c r="K111" s="50" t="s">
        <v>106</v>
      </c>
      <c r="L111" s="51"/>
      <c r="M111" s="51"/>
      <c r="N111" s="51"/>
    </row>
    <row r="112" spans="1:14" ht="31.5" customHeight="1" x14ac:dyDescent="0.25">
      <c r="A112" s="181" t="s">
        <v>107</v>
      </c>
      <c r="B112" s="168"/>
      <c r="C112" s="32">
        <v>2630</v>
      </c>
      <c r="D112" s="32">
        <v>243</v>
      </c>
      <c r="E112" s="32"/>
      <c r="F112" s="46"/>
      <c r="G112" s="46"/>
      <c r="H112" s="46"/>
      <c r="I112" s="47"/>
      <c r="K112" s="50"/>
      <c r="L112" s="51"/>
      <c r="M112" s="51"/>
      <c r="N112" s="51"/>
    </row>
    <row r="113" spans="1:14" ht="15.75" x14ac:dyDescent="0.25">
      <c r="A113" s="181" t="s">
        <v>108</v>
      </c>
      <c r="B113" s="168"/>
      <c r="C113" s="32">
        <v>2640</v>
      </c>
      <c r="D113" s="32">
        <v>244</v>
      </c>
      <c r="E113" s="32"/>
      <c r="F113" s="46">
        <f>+L99+L91+L107+L109+L92</f>
        <v>8764042</v>
      </c>
      <c r="G113" s="46">
        <f>+M99+M91+M107+M109+M92</f>
        <v>8243797</v>
      </c>
      <c r="H113" s="46">
        <f>+N99+N91+N107+N109+N92</f>
        <v>3767868</v>
      </c>
      <c r="I113" s="47"/>
      <c r="K113" s="50" t="s">
        <v>109</v>
      </c>
      <c r="L113" s="51">
        <f>+[1]ШС22!$IL$15</f>
        <v>1032836</v>
      </c>
      <c r="M113" s="51">
        <f>+[1]ШС23!$IL$15</f>
        <v>0</v>
      </c>
      <c r="N113" s="51">
        <f>+[1]ШС24!$IL$15</f>
        <v>0</v>
      </c>
    </row>
    <row r="114" spans="1:14" ht="15.75" x14ac:dyDescent="0.25">
      <c r="A114" s="181" t="s">
        <v>50</v>
      </c>
      <c r="B114" s="168"/>
      <c r="C114" s="32"/>
      <c r="D114" s="32"/>
      <c r="E114" s="32"/>
      <c r="F114" s="46"/>
      <c r="G114" s="46"/>
      <c r="H114" s="46"/>
      <c r="I114" s="47"/>
      <c r="K114" s="50"/>
      <c r="L114" s="51"/>
      <c r="M114" s="51"/>
      <c r="N114" s="51"/>
    </row>
    <row r="115" spans="1:14" ht="31.5" customHeight="1" x14ac:dyDescent="0.25">
      <c r="A115" s="181" t="s">
        <v>110</v>
      </c>
      <c r="B115" s="168"/>
      <c r="C115" s="32">
        <v>2650</v>
      </c>
      <c r="D115" s="32">
        <v>400</v>
      </c>
      <c r="E115" s="32"/>
      <c r="F115" s="46">
        <f>SUM(F117:F118)</f>
        <v>0</v>
      </c>
      <c r="G115" s="46">
        <f>SUM(G117:G118)</f>
        <v>0</v>
      </c>
      <c r="H115" s="46">
        <f>SUM(H117:H118)</f>
        <v>0</v>
      </c>
      <c r="I115" s="47"/>
      <c r="K115" s="50"/>
      <c r="L115" s="51"/>
      <c r="M115" s="51"/>
      <c r="N115" s="51"/>
    </row>
    <row r="116" spans="1:14" ht="15.75" x14ac:dyDescent="0.25">
      <c r="A116" s="181" t="s">
        <v>36</v>
      </c>
      <c r="B116" s="168"/>
      <c r="C116" s="32"/>
      <c r="D116" s="32"/>
      <c r="E116" s="32"/>
      <c r="F116" s="46"/>
      <c r="G116" s="46"/>
      <c r="H116" s="46"/>
      <c r="I116" s="47"/>
      <c r="K116" s="50"/>
      <c r="L116" s="51"/>
      <c r="M116" s="51"/>
      <c r="N116" s="51"/>
    </row>
    <row r="117" spans="1:14" ht="31.5" customHeight="1" x14ac:dyDescent="0.25">
      <c r="A117" s="181" t="s">
        <v>111</v>
      </c>
      <c r="B117" s="168"/>
      <c r="C117" s="32">
        <v>2651</v>
      </c>
      <c r="D117" s="32">
        <v>406</v>
      </c>
      <c r="E117" s="32"/>
      <c r="F117" s="46"/>
      <c r="G117" s="46"/>
      <c r="H117" s="46"/>
      <c r="I117" s="47"/>
      <c r="K117" s="50" t="s">
        <v>112</v>
      </c>
      <c r="L117" s="51">
        <f>[1]ШС22!$JL$15+[1]ШС22!$S$15+[1]ШС22!$Z$15+[1]ШС22!$AM$15+[1]ШС22!$AQ$15+[1]ШС22!$AT$15+[1]ШС22!$AV$15+[1]ШС22!$BX$15+[1]ШС22!$BY$15+[1]ШС22!$DD$15+[1]ШС22!$DJ$15+[1]ШС22!$DO$15+[1]ШС22!$DS$15+[1]ШС22!$DV$15+[1]ШС22!$DY$15+[1]ШС22!$EI$15+[1]ШС22!$EN$15+[1]ШС22!$EP$15+[1]ШС22!$EQ$15+[1]ШС22!$EU$15</f>
        <v>25000</v>
      </c>
      <c r="M117" s="51">
        <f>[1]ШС23!$JL$15+[1]ШС23!$S$15+[1]ШС23!$Z$15+[1]ШС23!$AM$15+[1]ШС23!$AQ$15+[1]ШС23!$AT$15+[1]ШС23!$AV$15+[1]ШС23!$BX$15+[1]ШС23!$BY$15+[1]ШС23!$DD$15+[1]ШС23!$DJ$15+[1]ШС23!$DO$15+[1]ШС23!$DS$15+[1]ШС23!$DV$15+[1]ШС23!$DY$15+[1]ШС23!$EI$15+[1]ШС23!$EN$15+[1]ШС23!$EP$15+[1]ШС23!$EQ$15+[1]ШС23!$EU$15</f>
        <v>0</v>
      </c>
      <c r="N117" s="51">
        <f>[1]ШС24!$JL$15+[1]ШС24!$S$15+[1]ШС24!$Z$15+[1]ШС24!$AM$15+[1]ШС24!$AQ$15+[1]ШС24!$AT$15+[1]ШС24!$AV$15+[1]ШС24!$BX$15+[1]ШС24!$BY$15+[1]ШС24!$DD$15+[1]ШС24!$DJ$15+[1]ШС24!$DO$15+[1]ШС24!$DS$15+[1]ШС24!$DV$15+[1]ШС24!$DY$15+[1]ШС24!$EI$15+[1]ШС24!$EN$15+[1]ШС24!$EP$15+[1]ШС24!$EQ$15+[1]ШС24!$EU$15</f>
        <v>0</v>
      </c>
    </row>
    <row r="118" spans="1:14" ht="31.5" customHeight="1" thickBot="1" x14ac:dyDescent="0.3">
      <c r="A118" s="179" t="s">
        <v>113</v>
      </c>
      <c r="B118" s="180"/>
      <c r="C118" s="36">
        <v>2652</v>
      </c>
      <c r="D118" s="36">
        <v>407</v>
      </c>
      <c r="E118" s="36"/>
      <c r="F118" s="48"/>
      <c r="G118" s="48"/>
      <c r="H118" s="48"/>
      <c r="I118" s="49"/>
      <c r="K118" s="50"/>
      <c r="L118" s="51"/>
      <c r="M118" s="51"/>
      <c r="N118" s="51"/>
    </row>
    <row r="119" spans="1:14" ht="16.5" thickBot="1" x14ac:dyDescent="0.3">
      <c r="A119" s="171" t="s">
        <v>114</v>
      </c>
      <c r="B119" s="172"/>
      <c r="C119" s="40">
        <v>3000</v>
      </c>
      <c r="D119" s="40">
        <v>100</v>
      </c>
      <c r="E119" s="40"/>
      <c r="F119" s="41">
        <f>SUM(F121:F123)</f>
        <v>0</v>
      </c>
      <c r="G119" s="41">
        <f>SUM(G121:G123)</f>
        <v>0</v>
      </c>
      <c r="H119" s="41">
        <f>SUM(H121:H123)</f>
        <v>0</v>
      </c>
      <c r="I119" s="42" t="s">
        <v>32</v>
      </c>
      <c r="K119" s="50" t="s">
        <v>115</v>
      </c>
      <c r="L119" s="51" t="s">
        <v>116</v>
      </c>
      <c r="M119" s="51" t="s">
        <v>116</v>
      </c>
      <c r="N119" s="51" t="s">
        <v>116</v>
      </c>
    </row>
    <row r="120" spans="1:14" ht="15.75" x14ac:dyDescent="0.25">
      <c r="A120" s="173" t="s">
        <v>38</v>
      </c>
      <c r="B120" s="174"/>
      <c r="C120" s="43"/>
      <c r="D120" s="43"/>
      <c r="E120" s="43"/>
      <c r="F120" s="44"/>
      <c r="G120" s="44"/>
      <c r="H120" s="44"/>
      <c r="I120" s="45"/>
      <c r="K120" s="50">
        <v>211</v>
      </c>
      <c r="L120" s="53">
        <f>+[1]ШС22!$GZ$15</f>
        <v>0</v>
      </c>
      <c r="M120" s="53">
        <f>+[1]ШС23!$GZ$15</f>
        <v>0</v>
      </c>
      <c r="N120" s="53">
        <f>+[1]ШС24!$GZ$15</f>
        <v>0</v>
      </c>
    </row>
    <row r="121" spans="1:14" ht="15.75" x14ac:dyDescent="0.25">
      <c r="A121" s="181" t="s">
        <v>117</v>
      </c>
      <c r="B121" s="168"/>
      <c r="C121" s="32">
        <v>3010</v>
      </c>
      <c r="D121" s="32"/>
      <c r="E121" s="32"/>
      <c r="F121" s="46"/>
      <c r="G121" s="46"/>
      <c r="H121" s="46"/>
      <c r="I121" s="47" t="s">
        <v>32</v>
      </c>
      <c r="K121" s="50">
        <v>213</v>
      </c>
      <c r="L121" s="53">
        <f>+[1]ШС22!$HA$15</f>
        <v>0</v>
      </c>
      <c r="M121" s="53">
        <f>+[1]ШС23!$HA$15</f>
        <v>0</v>
      </c>
      <c r="N121" s="53">
        <f>+[1]ШС24!$HA$15</f>
        <v>0</v>
      </c>
    </row>
    <row r="122" spans="1:14" ht="15.75" x14ac:dyDescent="0.25">
      <c r="A122" s="181" t="s">
        <v>118</v>
      </c>
      <c r="B122" s="168"/>
      <c r="C122" s="32">
        <v>3020</v>
      </c>
      <c r="D122" s="32"/>
      <c r="E122" s="32"/>
      <c r="F122" s="46"/>
      <c r="G122" s="46"/>
      <c r="H122" s="46"/>
      <c r="I122" s="47" t="s">
        <v>32</v>
      </c>
      <c r="K122" s="50" t="s">
        <v>119</v>
      </c>
      <c r="L122" s="38">
        <f>+[1]ШС22!$HB$15</f>
        <v>0</v>
      </c>
      <c r="M122" s="38">
        <f>+[1]ШС23!$HB$15</f>
        <v>0</v>
      </c>
      <c r="N122" s="38">
        <f>+[1]ШС24!$HB$15</f>
        <v>0</v>
      </c>
    </row>
    <row r="123" spans="1:14" ht="16.5" thickBot="1" x14ac:dyDescent="0.3">
      <c r="A123" s="179" t="s">
        <v>120</v>
      </c>
      <c r="B123" s="180"/>
      <c r="C123" s="36">
        <v>3030</v>
      </c>
      <c r="D123" s="36"/>
      <c r="E123" s="36"/>
      <c r="F123" s="48"/>
      <c r="G123" s="48"/>
      <c r="H123" s="48"/>
      <c r="I123" s="49" t="s">
        <v>32</v>
      </c>
      <c r="K123" s="34"/>
      <c r="L123" s="38"/>
      <c r="M123" s="38"/>
      <c r="N123" s="38"/>
    </row>
    <row r="124" spans="1:14" ht="16.5" thickBot="1" x14ac:dyDescent="0.3">
      <c r="A124" s="171" t="s">
        <v>121</v>
      </c>
      <c r="B124" s="172"/>
      <c r="C124" s="40">
        <v>4000</v>
      </c>
      <c r="D124" s="40" t="s">
        <v>32</v>
      </c>
      <c r="E124" s="40"/>
      <c r="F124" s="41">
        <f>+F126</f>
        <v>0</v>
      </c>
      <c r="G124" s="41">
        <f>+G126</f>
        <v>0</v>
      </c>
      <c r="H124" s="41">
        <f>+H126</f>
        <v>0</v>
      </c>
      <c r="I124" s="42" t="s">
        <v>32</v>
      </c>
      <c r="K124" s="50"/>
      <c r="L124" s="51" t="s">
        <v>122</v>
      </c>
      <c r="M124" s="51" t="s">
        <v>122</v>
      </c>
      <c r="N124" s="51" t="s">
        <v>122</v>
      </c>
    </row>
    <row r="125" spans="1:14" ht="15.75" x14ac:dyDescent="0.25">
      <c r="A125" s="173" t="s">
        <v>50</v>
      </c>
      <c r="B125" s="174"/>
      <c r="C125" s="43"/>
      <c r="D125" s="43"/>
      <c r="E125" s="43"/>
      <c r="F125" s="44"/>
      <c r="G125" s="44"/>
      <c r="H125" s="44"/>
      <c r="I125" s="45"/>
      <c r="K125" s="50">
        <v>211</v>
      </c>
      <c r="L125" s="53">
        <f>+[1]ШС22!$IV$15</f>
        <v>0</v>
      </c>
      <c r="M125" s="53">
        <f>+[1]ШС23!$IV$15</f>
        <v>0</v>
      </c>
      <c r="N125" s="53">
        <f>+[1]ШС24!$IV$15</f>
        <v>0</v>
      </c>
    </row>
    <row r="126" spans="1:14" ht="16.5" thickBot="1" x14ac:dyDescent="0.3">
      <c r="A126" s="175" t="s">
        <v>123</v>
      </c>
      <c r="B126" s="176"/>
      <c r="C126" s="54">
        <v>4010</v>
      </c>
      <c r="D126" s="54">
        <v>610</v>
      </c>
      <c r="E126" s="54"/>
      <c r="F126" s="55"/>
      <c r="G126" s="55"/>
      <c r="H126" s="55"/>
      <c r="I126" s="56" t="s">
        <v>32</v>
      </c>
      <c r="K126" s="50">
        <v>213</v>
      </c>
      <c r="L126" s="53">
        <f>+[1]ШС22!$IW$15</f>
        <v>0</v>
      </c>
      <c r="M126" s="53">
        <f>+[1]ШС23!$IW$15</f>
        <v>0</v>
      </c>
      <c r="N126" s="53">
        <f>+[1]ШС24!$IW$15</f>
        <v>0</v>
      </c>
    </row>
    <row r="127" spans="1:14" x14ac:dyDescent="0.25">
      <c r="K127" s="50" t="s">
        <v>119</v>
      </c>
      <c r="L127" s="38">
        <f>+[1]ШС22!$IX$15</f>
        <v>0</v>
      </c>
      <c r="M127" s="38">
        <f>+[1]ШС23!$IX$15</f>
        <v>0</v>
      </c>
      <c r="N127" s="38">
        <f>+[1]ШС24!$IX$15</f>
        <v>0</v>
      </c>
    </row>
    <row r="128" spans="1:14" x14ac:dyDescent="0.25">
      <c r="K128" s="50"/>
      <c r="L128" s="51"/>
      <c r="M128" s="51"/>
      <c r="N128" s="51"/>
    </row>
    <row r="129" spans="1:14" ht="20.25" x14ac:dyDescent="0.25">
      <c r="A129" s="177" t="s">
        <v>124</v>
      </c>
      <c r="B129" s="177"/>
      <c r="C129" s="177"/>
      <c r="D129" s="177"/>
      <c r="E129" s="177"/>
      <c r="F129" s="177"/>
      <c r="G129" s="177"/>
      <c r="H129" s="177"/>
      <c r="I129" s="177"/>
      <c r="K129" s="50" t="s">
        <v>125</v>
      </c>
      <c r="L129" s="51">
        <f>+[1]ШС22!$K$15</f>
        <v>0</v>
      </c>
      <c r="M129" s="51">
        <f>+[1]ШС23!$K$15</f>
        <v>0</v>
      </c>
      <c r="N129" s="51">
        <f>+[1]ШС24!$K$15</f>
        <v>0</v>
      </c>
    </row>
    <row r="130" spans="1:14" ht="15.75" x14ac:dyDescent="0.25">
      <c r="A130" s="21"/>
      <c r="B130" s="21"/>
      <c r="K130" s="34"/>
      <c r="L130" s="38"/>
      <c r="M130" s="38"/>
      <c r="N130" s="38"/>
    </row>
    <row r="131" spans="1:14" ht="15.75" x14ac:dyDescent="0.25">
      <c r="A131" s="21"/>
      <c r="B131" s="21"/>
    </row>
    <row r="132" spans="1:14" ht="16.5" customHeight="1" x14ac:dyDescent="0.25">
      <c r="A132" s="178" t="s">
        <v>126</v>
      </c>
      <c r="B132" s="178" t="s">
        <v>21</v>
      </c>
      <c r="C132" s="178"/>
      <c r="D132" s="178" t="s">
        <v>127</v>
      </c>
      <c r="E132" s="178" t="s">
        <v>128</v>
      </c>
      <c r="F132" s="178" t="s">
        <v>25</v>
      </c>
      <c r="G132" s="178"/>
      <c r="H132" s="178"/>
      <c r="I132" s="178"/>
    </row>
    <row r="133" spans="1:14" ht="31.5" x14ac:dyDescent="0.25">
      <c r="A133" s="178"/>
      <c r="B133" s="178"/>
      <c r="C133" s="178"/>
      <c r="D133" s="178"/>
      <c r="E133" s="178"/>
      <c r="F133" s="32" t="str">
        <f>+F39</f>
        <v xml:space="preserve">на 2022 г. текущий финансовый год </v>
      </c>
      <c r="G133" s="32" t="str">
        <f>+G39</f>
        <v>на 2023 г. (первый год планового периода )</v>
      </c>
      <c r="H133" s="32" t="str">
        <f>+H39</f>
        <v>на 2024 г. (второй год планового периода )</v>
      </c>
      <c r="I133" s="32" t="str">
        <f>+I39</f>
        <v xml:space="preserve">за пределами планового периода </v>
      </c>
    </row>
    <row r="134" spans="1:14" ht="15.75" x14ac:dyDescent="0.25">
      <c r="A134" s="32">
        <v>1</v>
      </c>
      <c r="B134" s="169">
        <v>2</v>
      </c>
      <c r="C134" s="170"/>
      <c r="D134" s="32">
        <v>3</v>
      </c>
      <c r="E134" s="32">
        <v>4</v>
      </c>
      <c r="F134" s="32">
        <v>5</v>
      </c>
      <c r="G134" s="32">
        <v>6</v>
      </c>
      <c r="H134" s="32">
        <v>7</v>
      </c>
      <c r="I134" s="32">
        <v>8</v>
      </c>
    </row>
    <row r="135" spans="1:14" ht="15.75" x14ac:dyDescent="0.25">
      <c r="A135" s="32">
        <v>1</v>
      </c>
      <c r="B135" s="167" t="s">
        <v>129</v>
      </c>
      <c r="C135" s="168"/>
      <c r="D135" s="32">
        <v>26000</v>
      </c>
      <c r="E135" s="32" t="s">
        <v>32</v>
      </c>
      <c r="F135" s="46">
        <f>+F137+F138+F139+F140</f>
        <v>8764042</v>
      </c>
      <c r="G135" s="46">
        <f>+G137+G138+G139+G140</f>
        <v>8243797</v>
      </c>
      <c r="H135" s="46">
        <f>+H137+H138+H139+H140</f>
        <v>3767868</v>
      </c>
      <c r="I135" s="46"/>
    </row>
    <row r="136" spans="1:14" ht="15.75" x14ac:dyDescent="0.25">
      <c r="A136" s="32"/>
      <c r="B136" s="167" t="s">
        <v>36</v>
      </c>
      <c r="C136" s="168"/>
      <c r="D136" s="32"/>
      <c r="E136" s="32"/>
      <c r="F136" s="46"/>
      <c r="G136" s="46"/>
      <c r="H136" s="46"/>
      <c r="I136" s="46"/>
    </row>
    <row r="137" spans="1:14" ht="162.75" customHeight="1" x14ac:dyDescent="0.25">
      <c r="A137" s="32" t="s">
        <v>130</v>
      </c>
      <c r="B137" s="167" t="s">
        <v>131</v>
      </c>
      <c r="C137" s="168"/>
      <c r="D137" s="32">
        <v>26100</v>
      </c>
      <c r="E137" s="32" t="s">
        <v>32</v>
      </c>
      <c r="F137" s="46"/>
      <c r="G137" s="46"/>
      <c r="H137" s="46"/>
      <c r="I137" s="46"/>
    </row>
    <row r="138" spans="1:14" ht="47.25" customHeight="1" x14ac:dyDescent="0.25">
      <c r="A138" s="32" t="s">
        <v>132</v>
      </c>
      <c r="B138" s="167" t="s">
        <v>133</v>
      </c>
      <c r="C138" s="168"/>
      <c r="D138" s="32">
        <v>26200</v>
      </c>
      <c r="E138" s="32" t="s">
        <v>32</v>
      </c>
      <c r="F138" s="46"/>
      <c r="G138" s="46"/>
      <c r="H138" s="46"/>
      <c r="I138" s="46"/>
    </row>
    <row r="139" spans="1:14" ht="46.5" customHeight="1" x14ac:dyDescent="0.25">
      <c r="A139" s="32" t="s">
        <v>134</v>
      </c>
      <c r="B139" s="167" t="s">
        <v>135</v>
      </c>
      <c r="C139" s="168"/>
      <c r="D139" s="32">
        <v>26300</v>
      </c>
      <c r="E139" s="32" t="s">
        <v>32</v>
      </c>
      <c r="F139" s="46">
        <f>+L92</f>
        <v>0</v>
      </c>
      <c r="G139" s="46">
        <f>+M92</f>
        <v>0</v>
      </c>
      <c r="H139" s="46">
        <f>+N92</f>
        <v>0</v>
      </c>
      <c r="I139" s="46"/>
    </row>
    <row r="140" spans="1:14" ht="47.25" customHeight="1" x14ac:dyDescent="0.25">
      <c r="A140" s="32" t="s">
        <v>136</v>
      </c>
      <c r="B140" s="167" t="s">
        <v>137</v>
      </c>
      <c r="C140" s="168"/>
      <c r="D140" s="32">
        <v>26400</v>
      </c>
      <c r="E140" s="32" t="s">
        <v>32</v>
      </c>
      <c r="F140" s="46">
        <f>+F142+F146+F150+F151+F155</f>
        <v>8764042</v>
      </c>
      <c r="G140" s="46">
        <f>+G142+G146+G150+G151+G155</f>
        <v>8243797</v>
      </c>
      <c r="H140" s="46">
        <f>+H142+H146+H150+H151+H155</f>
        <v>3767868</v>
      </c>
      <c r="I140" s="46"/>
    </row>
    <row r="141" spans="1:14" ht="15.75" x14ac:dyDescent="0.25">
      <c r="A141" s="32"/>
      <c r="B141" s="167" t="s">
        <v>38</v>
      </c>
      <c r="C141" s="168"/>
      <c r="D141" s="32"/>
      <c r="E141" s="32"/>
      <c r="F141" s="46"/>
      <c r="G141" s="46"/>
      <c r="H141" s="46"/>
      <c r="I141" s="46"/>
    </row>
    <row r="142" spans="1:14" ht="36.75" customHeight="1" x14ac:dyDescent="0.25">
      <c r="A142" s="57" t="s">
        <v>138</v>
      </c>
      <c r="B142" s="167" t="s">
        <v>139</v>
      </c>
      <c r="C142" s="168"/>
      <c r="D142" s="32">
        <v>26410</v>
      </c>
      <c r="E142" s="32" t="s">
        <v>32</v>
      </c>
      <c r="F142" s="46">
        <f>SUM(F144:F145)</f>
        <v>6400035</v>
      </c>
      <c r="G142" s="46">
        <f>SUM(G144:G145)</f>
        <v>5768597</v>
      </c>
      <c r="H142" s="46">
        <f>SUM(H144:H145)</f>
        <v>1170368</v>
      </c>
      <c r="I142" s="46"/>
    </row>
    <row r="143" spans="1:14" ht="15.75" x14ac:dyDescent="0.25">
      <c r="A143" s="32"/>
      <c r="B143" s="167" t="s">
        <v>36</v>
      </c>
      <c r="C143" s="168"/>
      <c r="D143" s="32"/>
      <c r="E143" s="32"/>
      <c r="F143" s="46"/>
      <c r="G143" s="46"/>
      <c r="H143" s="46"/>
      <c r="I143" s="46"/>
    </row>
    <row r="144" spans="1:14" ht="15.75" x14ac:dyDescent="0.25">
      <c r="A144" s="32" t="s">
        <v>140</v>
      </c>
      <c r="B144" s="167" t="s">
        <v>141</v>
      </c>
      <c r="C144" s="168"/>
      <c r="D144" s="32">
        <v>26411</v>
      </c>
      <c r="E144" s="32" t="s">
        <v>32</v>
      </c>
      <c r="F144" s="46"/>
      <c r="G144" s="46"/>
      <c r="H144" s="46"/>
      <c r="I144" s="46"/>
    </row>
    <row r="145" spans="1:9" ht="15.75" x14ac:dyDescent="0.25">
      <c r="A145" s="32" t="s">
        <v>142</v>
      </c>
      <c r="B145" s="167" t="s">
        <v>143</v>
      </c>
      <c r="C145" s="168"/>
      <c r="D145" s="32">
        <v>26412</v>
      </c>
      <c r="E145" s="32" t="s">
        <v>32</v>
      </c>
      <c r="F145" s="46">
        <f>+L107+L99</f>
        <v>6400035</v>
      </c>
      <c r="G145" s="46">
        <f t="shared" ref="G145:H145" si="3">+M107+M99</f>
        <v>5768597</v>
      </c>
      <c r="H145" s="46">
        <f t="shared" si="3"/>
        <v>1170368</v>
      </c>
      <c r="I145" s="46"/>
    </row>
    <row r="146" spans="1:9" ht="31.5" customHeight="1" x14ac:dyDescent="0.25">
      <c r="A146" s="32" t="s">
        <v>144</v>
      </c>
      <c r="B146" s="167" t="s">
        <v>145</v>
      </c>
      <c r="C146" s="168"/>
      <c r="D146" s="32">
        <v>26420</v>
      </c>
      <c r="E146" s="32" t="s">
        <v>32</v>
      </c>
      <c r="F146" s="46">
        <f>SUM(F148:F149)</f>
        <v>130307</v>
      </c>
      <c r="G146" s="46">
        <f>SUM(G148:G149)</f>
        <v>129800</v>
      </c>
      <c r="H146" s="46">
        <f>SUM(H148:H149)</f>
        <v>134800</v>
      </c>
      <c r="I146" s="46"/>
    </row>
    <row r="147" spans="1:9" ht="15.75" x14ac:dyDescent="0.25">
      <c r="A147" s="32"/>
      <c r="B147" s="167" t="s">
        <v>36</v>
      </c>
      <c r="C147" s="168"/>
      <c r="D147" s="32"/>
      <c r="E147" s="32"/>
      <c r="F147" s="46"/>
      <c r="G147" s="46"/>
      <c r="H147" s="46"/>
      <c r="I147" s="46"/>
    </row>
    <row r="148" spans="1:9" ht="15.75" x14ac:dyDescent="0.25">
      <c r="A148" s="32" t="s">
        <v>146</v>
      </c>
      <c r="B148" s="167" t="s">
        <v>141</v>
      </c>
      <c r="C148" s="168"/>
      <c r="D148" s="32">
        <v>26421</v>
      </c>
      <c r="E148" s="32" t="s">
        <v>32</v>
      </c>
      <c r="F148" s="46"/>
      <c r="G148" s="46"/>
      <c r="H148" s="46"/>
      <c r="I148" s="46"/>
    </row>
    <row r="149" spans="1:9" ht="15.75" x14ac:dyDescent="0.25">
      <c r="A149" s="32" t="s">
        <v>147</v>
      </c>
      <c r="B149" s="167" t="s">
        <v>143</v>
      </c>
      <c r="C149" s="168"/>
      <c r="D149" s="32">
        <v>26422</v>
      </c>
      <c r="E149" s="32" t="s">
        <v>32</v>
      </c>
      <c r="F149" s="46">
        <f>+L91</f>
        <v>130307</v>
      </c>
      <c r="G149" s="46">
        <f t="shared" ref="G149:H149" si="4">+M91</f>
        <v>129800</v>
      </c>
      <c r="H149" s="46">
        <f t="shared" si="4"/>
        <v>134800</v>
      </c>
      <c r="I149" s="46"/>
    </row>
    <row r="150" spans="1:9" ht="31.5" customHeight="1" x14ac:dyDescent="0.25">
      <c r="A150" s="32" t="s">
        <v>148</v>
      </c>
      <c r="B150" s="167" t="s">
        <v>149</v>
      </c>
      <c r="C150" s="168"/>
      <c r="D150" s="32">
        <v>26430</v>
      </c>
      <c r="E150" s="32" t="s">
        <v>32</v>
      </c>
      <c r="F150" s="46"/>
      <c r="G150" s="46"/>
      <c r="H150" s="46"/>
      <c r="I150" s="46"/>
    </row>
    <row r="151" spans="1:9" ht="15.75" x14ac:dyDescent="0.25">
      <c r="A151" s="32" t="s">
        <v>150</v>
      </c>
      <c r="B151" s="167" t="s">
        <v>151</v>
      </c>
      <c r="C151" s="168"/>
      <c r="D151" s="32">
        <v>26440</v>
      </c>
      <c r="E151" s="32" t="s">
        <v>32</v>
      </c>
      <c r="F151" s="46">
        <f>SUM(F153:F154)</f>
        <v>0</v>
      </c>
      <c r="G151" s="46">
        <f>SUM(G153:G154)</f>
        <v>0</v>
      </c>
      <c r="H151" s="46">
        <f>SUM(H153:H154)</f>
        <v>0</v>
      </c>
      <c r="I151" s="46"/>
    </row>
    <row r="152" spans="1:9" ht="15.75" x14ac:dyDescent="0.25">
      <c r="A152" s="32"/>
      <c r="B152" s="167" t="s">
        <v>36</v>
      </c>
      <c r="C152" s="168"/>
      <c r="D152" s="32"/>
      <c r="E152" s="32"/>
      <c r="F152" s="46"/>
      <c r="G152" s="46"/>
      <c r="H152" s="46"/>
      <c r="I152" s="46"/>
    </row>
    <row r="153" spans="1:9" ht="15.75" x14ac:dyDescent="0.25">
      <c r="A153" s="32" t="s">
        <v>152</v>
      </c>
      <c r="B153" s="167" t="s">
        <v>141</v>
      </c>
      <c r="C153" s="168"/>
      <c r="D153" s="32">
        <v>26441</v>
      </c>
      <c r="E153" s="32" t="s">
        <v>32</v>
      </c>
      <c r="F153" s="46"/>
      <c r="G153" s="46"/>
      <c r="H153" s="46"/>
      <c r="I153" s="46"/>
    </row>
    <row r="154" spans="1:9" ht="15.75" x14ac:dyDescent="0.25">
      <c r="A154" s="32" t="s">
        <v>153</v>
      </c>
      <c r="B154" s="167" t="s">
        <v>143</v>
      </c>
      <c r="C154" s="168"/>
      <c r="D154" s="32">
        <v>26442</v>
      </c>
      <c r="E154" s="32" t="s">
        <v>32</v>
      </c>
      <c r="F154" s="46"/>
      <c r="G154" s="46"/>
      <c r="H154" s="46"/>
      <c r="I154" s="46"/>
    </row>
    <row r="155" spans="1:9" ht="15.75" x14ac:dyDescent="0.25">
      <c r="A155" s="32" t="s">
        <v>154</v>
      </c>
      <c r="B155" s="167" t="s">
        <v>155</v>
      </c>
      <c r="C155" s="168"/>
      <c r="D155" s="32">
        <v>26450</v>
      </c>
      <c r="E155" s="32" t="s">
        <v>32</v>
      </c>
      <c r="F155" s="46">
        <f>SUM(F157:F158)</f>
        <v>2233700</v>
      </c>
      <c r="G155" s="46">
        <f>SUM(G157:G158)</f>
        <v>2345400</v>
      </c>
      <c r="H155" s="46">
        <f>SUM(H157:H158)</f>
        <v>2462700</v>
      </c>
      <c r="I155" s="46"/>
    </row>
    <row r="156" spans="1:9" ht="15.75" x14ac:dyDescent="0.25">
      <c r="A156" s="32"/>
      <c r="B156" s="167" t="s">
        <v>36</v>
      </c>
      <c r="C156" s="168"/>
      <c r="D156" s="32"/>
      <c r="E156" s="32"/>
      <c r="F156" s="46"/>
      <c r="G156" s="46"/>
      <c r="H156" s="46"/>
      <c r="I156" s="46"/>
    </row>
    <row r="157" spans="1:9" ht="15.75" x14ac:dyDescent="0.25">
      <c r="A157" s="32" t="s">
        <v>156</v>
      </c>
      <c r="B157" s="167" t="s">
        <v>141</v>
      </c>
      <c r="C157" s="168"/>
      <c r="D157" s="32">
        <v>26451</v>
      </c>
      <c r="E157" s="32" t="s">
        <v>32</v>
      </c>
      <c r="F157" s="46"/>
      <c r="G157" s="46"/>
      <c r="H157" s="46"/>
      <c r="I157" s="46"/>
    </row>
    <row r="158" spans="1:9" ht="15.75" x14ac:dyDescent="0.25">
      <c r="A158" s="32" t="s">
        <v>157</v>
      </c>
      <c r="B158" s="167" t="s">
        <v>143</v>
      </c>
      <c r="C158" s="168"/>
      <c r="D158" s="32">
        <v>26452</v>
      </c>
      <c r="E158" s="32" t="s">
        <v>32</v>
      </c>
      <c r="F158" s="46">
        <f>+L109</f>
        <v>2233700</v>
      </c>
      <c r="G158" s="46">
        <f t="shared" ref="G158:H158" si="5">+M109</f>
        <v>2345400</v>
      </c>
      <c r="H158" s="46">
        <f t="shared" si="5"/>
        <v>2462700</v>
      </c>
      <c r="I158" s="46"/>
    </row>
    <row r="159" spans="1:9" ht="47.25" customHeight="1" x14ac:dyDescent="0.25">
      <c r="A159" s="32" t="s">
        <v>158</v>
      </c>
      <c r="B159" s="167" t="s">
        <v>159</v>
      </c>
      <c r="C159" s="168"/>
      <c r="D159" s="32">
        <v>26500</v>
      </c>
      <c r="E159" s="32" t="s">
        <v>32</v>
      </c>
      <c r="F159" s="46">
        <f>+F161</f>
        <v>130307</v>
      </c>
      <c r="G159" s="46">
        <f t="shared" ref="G159:H159" si="6">+G161</f>
        <v>0</v>
      </c>
      <c r="H159" s="46">
        <f t="shared" si="6"/>
        <v>0</v>
      </c>
      <c r="I159" s="46"/>
    </row>
    <row r="160" spans="1:9" ht="15.75" x14ac:dyDescent="0.25">
      <c r="A160" s="32"/>
      <c r="B160" s="167" t="s">
        <v>160</v>
      </c>
      <c r="C160" s="168"/>
      <c r="D160" s="32">
        <v>26510</v>
      </c>
      <c r="E160" s="32"/>
      <c r="F160" s="46"/>
      <c r="G160" s="46"/>
      <c r="H160" s="46"/>
      <c r="I160" s="46"/>
    </row>
    <row r="161" spans="1:9" ht="15.75" x14ac:dyDescent="0.25">
      <c r="A161" s="32"/>
      <c r="B161" s="58" t="s">
        <v>161</v>
      </c>
      <c r="C161" s="59"/>
      <c r="D161" s="32"/>
      <c r="E161" s="32"/>
      <c r="F161" s="46">
        <f>+F144+F146</f>
        <v>130307</v>
      </c>
      <c r="G161" s="46">
        <f t="shared" ref="G161:H161" si="7">+G144</f>
        <v>0</v>
      </c>
      <c r="H161" s="46">
        <f t="shared" si="7"/>
        <v>0</v>
      </c>
      <c r="I161" s="46"/>
    </row>
    <row r="162" spans="1:9" ht="47.25" customHeight="1" x14ac:dyDescent="0.25">
      <c r="A162" s="32" t="s">
        <v>162</v>
      </c>
      <c r="B162" s="167" t="s">
        <v>163</v>
      </c>
      <c r="C162" s="168"/>
      <c r="D162" s="32">
        <v>26600</v>
      </c>
      <c r="E162" s="32" t="s">
        <v>32</v>
      </c>
      <c r="F162" s="46">
        <f>+F164</f>
        <v>8633735</v>
      </c>
      <c r="G162" s="46">
        <f t="shared" ref="G162:H162" si="8">+G164</f>
        <v>8243797</v>
      </c>
      <c r="H162" s="46">
        <f t="shared" si="8"/>
        <v>3767868</v>
      </c>
      <c r="I162" s="46"/>
    </row>
    <row r="163" spans="1:9" ht="15.75" x14ac:dyDescent="0.25">
      <c r="A163" s="32"/>
      <c r="B163" s="167" t="s">
        <v>160</v>
      </c>
      <c r="C163" s="168"/>
      <c r="D163" s="32">
        <v>26610</v>
      </c>
      <c r="E163" s="32"/>
      <c r="F163" s="46"/>
      <c r="G163" s="46"/>
      <c r="H163" s="46"/>
      <c r="I163" s="46"/>
    </row>
    <row r="164" spans="1:9" ht="15.75" x14ac:dyDescent="0.25">
      <c r="A164" s="32"/>
      <c r="B164" s="167" t="str">
        <f>+B161</f>
        <v>2022 г.</v>
      </c>
      <c r="C164" s="168"/>
      <c r="D164" s="32"/>
      <c r="E164" s="32"/>
      <c r="F164" s="46">
        <f>+F155+F146+F142-F161</f>
        <v>8633735</v>
      </c>
      <c r="G164" s="46">
        <f t="shared" ref="G164:H164" si="9">+G155+G146+G142-G161</f>
        <v>8243797</v>
      </c>
      <c r="H164" s="46">
        <f t="shared" si="9"/>
        <v>3767868</v>
      </c>
      <c r="I164" s="46"/>
    </row>
    <row r="167" spans="1:9" ht="18.75" x14ac:dyDescent="0.25">
      <c r="A167" s="165" t="s">
        <v>164</v>
      </c>
      <c r="B167" s="165"/>
      <c r="C167" s="165"/>
      <c r="D167" s="165"/>
      <c r="E167" s="165"/>
      <c r="F167" s="60"/>
      <c r="G167" s="61"/>
      <c r="H167" s="60"/>
      <c r="I167" s="61"/>
    </row>
    <row r="168" spans="1:9" ht="15.75" x14ac:dyDescent="0.25">
      <c r="A168" s="21"/>
      <c r="B168" s="62"/>
      <c r="F168" s="60"/>
      <c r="G168" s="63" t="s">
        <v>165</v>
      </c>
      <c r="H168" s="60"/>
      <c r="I168" s="63" t="s">
        <v>166</v>
      </c>
    </row>
    <row r="169" spans="1:9" ht="15.75" x14ac:dyDescent="0.25">
      <c r="A169" s="21"/>
      <c r="B169" s="62"/>
      <c r="F169" s="60"/>
      <c r="G169" s="63"/>
      <c r="H169" s="60"/>
      <c r="I169" s="63"/>
    </row>
    <row r="170" spans="1:9" ht="18.75" x14ac:dyDescent="0.25">
      <c r="A170" s="165" t="s">
        <v>167</v>
      </c>
      <c r="B170" s="165"/>
      <c r="C170" s="165"/>
      <c r="D170" s="165"/>
      <c r="E170" s="165"/>
      <c r="F170" s="60"/>
      <c r="G170" s="61" t="s">
        <v>168</v>
      </c>
      <c r="H170" s="60"/>
      <c r="I170" s="61" t="s">
        <v>169</v>
      </c>
    </row>
    <row r="171" spans="1:9" ht="15.75" x14ac:dyDescent="0.25">
      <c r="A171" s="21"/>
      <c r="B171" s="62"/>
      <c r="F171" s="60"/>
      <c r="G171" s="63" t="s">
        <v>170</v>
      </c>
      <c r="H171" s="60"/>
      <c r="I171" s="63" t="s">
        <v>171</v>
      </c>
    </row>
    <row r="172" spans="1:9" ht="15.75" x14ac:dyDescent="0.25">
      <c r="A172" s="21"/>
      <c r="B172" s="62"/>
      <c r="E172" s="60"/>
      <c r="F172" s="60"/>
      <c r="G172" s="60"/>
      <c r="H172" s="60"/>
      <c r="I172" s="60"/>
    </row>
    <row r="173" spans="1:9" ht="18.75" x14ac:dyDescent="0.25">
      <c r="A173" s="166">
        <f>+H7</f>
        <v>44924</v>
      </c>
      <c r="B173" s="166"/>
      <c r="C173" s="64"/>
      <c r="D173" s="64"/>
      <c r="E173" s="64"/>
      <c r="F173" s="60"/>
      <c r="G173" s="60"/>
      <c r="H173" s="60"/>
      <c r="I173" s="60"/>
    </row>
  </sheetData>
  <mergeCells count="142">
    <mergeCell ref="H1:I1"/>
    <mergeCell ref="A14:I14"/>
    <mergeCell ref="A15:I15"/>
    <mergeCell ref="A16:I16"/>
    <mergeCell ref="A19:I19"/>
    <mergeCell ref="A26:B26"/>
    <mergeCell ref="C26:F26"/>
    <mergeCell ref="A28:B28"/>
    <mergeCell ref="C28:F29"/>
    <mergeCell ref="A30:B30"/>
    <mergeCell ref="A36:I36"/>
    <mergeCell ref="A38:B39"/>
    <mergeCell ref="C38:C39"/>
    <mergeCell ref="D38:D39"/>
    <mergeCell ref="E38:E39"/>
    <mergeCell ref="F38:I38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24:B124"/>
    <mergeCell ref="A125:B125"/>
    <mergeCell ref="A126:B126"/>
    <mergeCell ref="A129:I129"/>
    <mergeCell ref="A132:A133"/>
    <mergeCell ref="B132:C133"/>
    <mergeCell ref="D132:D133"/>
    <mergeCell ref="E132:E133"/>
    <mergeCell ref="F132:I132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A167:E167"/>
    <mergeCell ref="A170:E170"/>
    <mergeCell ref="A173:B173"/>
    <mergeCell ref="B158:C158"/>
    <mergeCell ref="B159:C159"/>
    <mergeCell ref="B160:C160"/>
    <mergeCell ref="B162:C162"/>
    <mergeCell ref="B163:C163"/>
    <mergeCell ref="B164:C16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 alignWithMargins="0"/>
  <rowBreaks count="3" manualBreakCount="3">
    <brk id="35" max="8" man="1"/>
    <brk id="78" max="8" man="1"/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N1155"/>
  <sheetViews>
    <sheetView view="pageBreakPreview" zoomScaleNormal="100" zoomScaleSheetLayoutView="100" workbookViewId="0">
      <selection activeCell="A10" sqref="A10:K10"/>
    </sheetView>
  </sheetViews>
  <sheetFormatPr defaultRowHeight="15" x14ac:dyDescent="0.25"/>
  <cols>
    <col min="1" max="1" width="8.7109375" customWidth="1"/>
    <col min="2" max="2" width="20.85546875" customWidth="1"/>
    <col min="3" max="5" width="15.7109375" customWidth="1"/>
    <col min="6" max="6" width="16.7109375" customWidth="1"/>
    <col min="7" max="9" width="15.7109375" customWidth="1"/>
    <col min="10" max="10" width="18.7109375" customWidth="1"/>
    <col min="11" max="11" width="20.42578125" customWidth="1"/>
    <col min="12" max="12" width="13.28515625" customWidth="1"/>
    <col min="13" max="13" width="9.28515625" bestFit="1" customWidth="1"/>
  </cols>
  <sheetData>
    <row r="1" spans="1:14" ht="15.75" x14ac:dyDescent="0.25">
      <c r="A1" s="215" t="str">
        <f>+[1]АТ2!A1</f>
        <v>Расчёты (обоснования) к плану финансово-хозяйственной деятельности государственного (муниципального) учреждения на 2022 год</v>
      </c>
      <c r="B1" s="215"/>
      <c r="C1" s="215"/>
      <c r="D1" s="215"/>
      <c r="E1" s="215"/>
      <c r="F1" s="215"/>
      <c r="G1" s="215"/>
      <c r="H1" s="215"/>
      <c r="I1" s="215"/>
      <c r="J1" s="215"/>
      <c r="K1" s="65"/>
      <c r="L1" s="66"/>
      <c r="M1" s="66">
        <v>1</v>
      </c>
      <c r="N1" s="66"/>
    </row>
    <row r="2" spans="1:14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5"/>
      <c r="L2" s="66"/>
      <c r="M2" s="68">
        <f t="shared" ref="M2:M19" si="0">+M3</f>
        <v>1</v>
      </c>
      <c r="N2" s="66"/>
    </row>
    <row r="3" spans="1:14" ht="15.75" x14ac:dyDescent="0.25">
      <c r="A3" s="215" t="s">
        <v>172</v>
      </c>
      <c r="B3" s="215"/>
      <c r="C3" s="215"/>
      <c r="D3" s="215"/>
      <c r="E3" s="215"/>
      <c r="F3" s="215"/>
      <c r="G3" s="215"/>
      <c r="H3" s="215"/>
      <c r="I3" s="215"/>
      <c r="J3" s="215"/>
      <c r="K3" s="65"/>
      <c r="L3" s="66"/>
      <c r="M3" s="68">
        <f t="shared" si="0"/>
        <v>1</v>
      </c>
      <c r="N3" s="66"/>
    </row>
    <row r="4" spans="1:14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70"/>
      <c r="L4" s="68"/>
      <c r="M4" s="68">
        <f t="shared" si="0"/>
        <v>1</v>
      </c>
      <c r="N4" s="68"/>
    </row>
    <row r="5" spans="1:14" ht="15.75" x14ac:dyDescent="0.25">
      <c r="A5" s="71" t="s">
        <v>173</v>
      </c>
      <c r="B5" s="72"/>
      <c r="C5" s="73" t="str">
        <f>+[1]Авт!$N$59</f>
        <v>8130701ПП10074200</v>
      </c>
      <c r="D5" s="74"/>
      <c r="E5" s="74"/>
      <c r="F5" s="74"/>
      <c r="G5" s="74"/>
      <c r="H5" s="74"/>
      <c r="I5" s="74"/>
      <c r="J5" s="74"/>
      <c r="K5" s="70" t="s">
        <v>174</v>
      </c>
      <c r="L5" s="68"/>
      <c r="M5" s="68">
        <f t="shared" si="0"/>
        <v>1</v>
      </c>
      <c r="N5" s="68"/>
    </row>
    <row r="6" spans="1:14" x14ac:dyDescent="0.25">
      <c r="A6" s="75"/>
      <c r="B6" s="76"/>
      <c r="C6" s="77"/>
      <c r="D6" s="77"/>
      <c r="E6" s="77"/>
      <c r="F6" s="77"/>
      <c r="G6" s="77"/>
      <c r="H6" s="77"/>
      <c r="I6" s="77"/>
      <c r="J6" s="77"/>
      <c r="K6" s="70"/>
      <c r="L6" s="68"/>
      <c r="M6" s="68">
        <f t="shared" si="0"/>
        <v>1</v>
      </c>
      <c r="N6" s="68"/>
    </row>
    <row r="7" spans="1:14" ht="15.75" x14ac:dyDescent="0.25">
      <c r="A7" s="71" t="s">
        <v>175</v>
      </c>
      <c r="B7" s="72"/>
      <c r="C7" s="72"/>
      <c r="D7" s="72"/>
      <c r="E7" s="78" t="s">
        <v>176</v>
      </c>
      <c r="F7" s="78"/>
      <c r="G7" s="78"/>
      <c r="H7" s="78"/>
      <c r="I7" s="78"/>
      <c r="J7" s="78"/>
      <c r="K7" s="70"/>
      <c r="L7" s="68"/>
      <c r="M7" s="68">
        <f t="shared" si="0"/>
        <v>1</v>
      </c>
      <c r="N7" s="68"/>
    </row>
    <row r="8" spans="1:14" ht="15.75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0"/>
      <c r="L8" s="68"/>
      <c r="M8" s="68">
        <f t="shared" si="0"/>
        <v>1</v>
      </c>
      <c r="N8" s="68"/>
    </row>
    <row r="9" spans="1:14" ht="15.75" x14ac:dyDescent="0.25">
      <c r="A9" s="215" t="s">
        <v>177</v>
      </c>
      <c r="B9" s="215"/>
      <c r="C9" s="215"/>
      <c r="D9" s="215"/>
      <c r="E9" s="215"/>
      <c r="F9" s="215"/>
      <c r="G9" s="215"/>
      <c r="H9" s="215"/>
      <c r="I9" s="215"/>
      <c r="J9" s="215"/>
      <c r="K9" s="70"/>
      <c r="L9" s="68"/>
      <c r="M9" s="68">
        <f t="shared" si="0"/>
        <v>1</v>
      </c>
      <c r="N9" s="68"/>
    </row>
    <row r="10" spans="1:14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70"/>
      <c r="L10" s="68"/>
      <c r="M10" s="68">
        <f t="shared" si="0"/>
        <v>1</v>
      </c>
      <c r="N10" s="68"/>
    </row>
    <row r="11" spans="1:14" x14ac:dyDescent="0.25">
      <c r="A11" s="79" t="s">
        <v>178</v>
      </c>
      <c r="B11" s="79" t="s">
        <v>179</v>
      </c>
      <c r="C11" s="79" t="s">
        <v>180</v>
      </c>
      <c r="D11" s="200" t="s">
        <v>181</v>
      </c>
      <c r="E11" s="201"/>
      <c r="F11" s="201"/>
      <c r="G11" s="202"/>
      <c r="H11" s="79" t="s">
        <v>182</v>
      </c>
      <c r="I11" s="79" t="s">
        <v>183</v>
      </c>
      <c r="J11" s="80" t="s">
        <v>184</v>
      </c>
      <c r="L11" s="68"/>
      <c r="M11" s="68">
        <f t="shared" si="0"/>
        <v>1</v>
      </c>
      <c r="N11" s="68"/>
    </row>
    <row r="12" spans="1:14" x14ac:dyDescent="0.25">
      <c r="A12" s="81" t="s">
        <v>185</v>
      </c>
      <c r="B12" s="81" t="s">
        <v>186</v>
      </c>
      <c r="C12" s="81" t="s">
        <v>187</v>
      </c>
      <c r="D12" s="79" t="s">
        <v>188</v>
      </c>
      <c r="E12" s="200" t="s">
        <v>36</v>
      </c>
      <c r="F12" s="201"/>
      <c r="G12" s="202"/>
      <c r="H12" s="81" t="s">
        <v>189</v>
      </c>
      <c r="I12" s="81" t="s">
        <v>190</v>
      </c>
      <c r="J12" s="82" t="s">
        <v>191</v>
      </c>
      <c r="K12" s="70">
        <f>+[1]ШС22!$LD$15</f>
        <v>1</v>
      </c>
      <c r="L12" s="68"/>
      <c r="M12" s="68">
        <f t="shared" si="0"/>
        <v>1</v>
      </c>
      <c r="N12" s="68"/>
    </row>
    <row r="13" spans="1:14" x14ac:dyDescent="0.25">
      <c r="A13" s="81"/>
      <c r="B13" s="81" t="s">
        <v>192</v>
      </c>
      <c r="C13" s="81" t="s">
        <v>193</v>
      </c>
      <c r="D13" s="81"/>
      <c r="E13" s="79" t="s">
        <v>194</v>
      </c>
      <c r="F13" s="79" t="s">
        <v>195</v>
      </c>
      <c r="G13" s="79" t="s">
        <v>195</v>
      </c>
      <c r="H13" s="81" t="s">
        <v>196</v>
      </c>
      <c r="I13" s="81"/>
      <c r="J13" s="82" t="s">
        <v>197</v>
      </c>
      <c r="K13" s="70">
        <f>+[1]ШС22!$LF$15</f>
        <v>1</v>
      </c>
      <c r="L13" s="68"/>
      <c r="M13" s="68">
        <f t="shared" si="0"/>
        <v>1</v>
      </c>
      <c r="N13" s="68"/>
    </row>
    <row r="14" spans="1:14" x14ac:dyDescent="0.25">
      <c r="A14" s="81"/>
      <c r="B14" s="81"/>
      <c r="C14" s="81"/>
      <c r="D14" s="81"/>
      <c r="E14" s="81" t="s">
        <v>196</v>
      </c>
      <c r="F14" s="81" t="s">
        <v>198</v>
      </c>
      <c r="G14" s="81" t="s">
        <v>199</v>
      </c>
      <c r="H14" s="81" t="s">
        <v>200</v>
      </c>
      <c r="I14" s="81"/>
      <c r="J14" s="82" t="s">
        <v>201</v>
      </c>
      <c r="K14" s="70">
        <f>+[1]ШС22!$LG$15</f>
        <v>18</v>
      </c>
      <c r="L14" s="68"/>
      <c r="M14" s="68">
        <f t="shared" si="0"/>
        <v>1</v>
      </c>
      <c r="N14" s="68"/>
    </row>
    <row r="15" spans="1:14" x14ac:dyDescent="0.25">
      <c r="A15" s="81"/>
      <c r="B15" s="81"/>
      <c r="C15" s="81"/>
      <c r="D15" s="81"/>
      <c r="E15" s="81" t="s">
        <v>202</v>
      </c>
      <c r="F15" s="81" t="s">
        <v>203</v>
      </c>
      <c r="G15" s="81" t="s">
        <v>203</v>
      </c>
      <c r="H15" s="81"/>
      <c r="I15" s="81"/>
      <c r="J15" s="82" t="s">
        <v>204</v>
      </c>
      <c r="K15" s="70">
        <f>+[1]ШС22!$LE$15</f>
        <v>8</v>
      </c>
      <c r="L15" s="68"/>
      <c r="M15" s="68">
        <f t="shared" si="0"/>
        <v>1</v>
      </c>
      <c r="N15" s="68"/>
    </row>
    <row r="16" spans="1:14" x14ac:dyDescent="0.25">
      <c r="A16" s="83">
        <v>1</v>
      </c>
      <c r="B16" s="83">
        <v>2</v>
      </c>
      <c r="C16" s="83">
        <v>3</v>
      </c>
      <c r="D16" s="83">
        <v>4</v>
      </c>
      <c r="E16" s="83">
        <v>5</v>
      </c>
      <c r="F16" s="83">
        <v>6</v>
      </c>
      <c r="G16" s="83">
        <v>7</v>
      </c>
      <c r="H16" s="83">
        <v>8</v>
      </c>
      <c r="I16" s="83">
        <v>9</v>
      </c>
      <c r="J16" s="84">
        <v>10</v>
      </c>
      <c r="K16" s="70"/>
      <c r="L16" s="68"/>
      <c r="M16" s="68">
        <f t="shared" si="0"/>
        <v>1</v>
      </c>
      <c r="N16" s="68"/>
    </row>
    <row r="17" spans="1:14" ht="38.25" x14ac:dyDescent="0.25">
      <c r="A17" s="83">
        <v>1</v>
      </c>
      <c r="B17" s="85" t="s">
        <v>205</v>
      </c>
      <c r="C17" s="86">
        <f>+K17</f>
        <v>1</v>
      </c>
      <c r="D17" s="87">
        <f>+SUM(E17:G17)</f>
        <v>39893.129999999997</v>
      </c>
      <c r="E17" s="87">
        <f>ROUND(J17/I17/12/C17*0.95,1)</f>
        <v>37898.5</v>
      </c>
      <c r="F17" s="87"/>
      <c r="G17" s="87">
        <f>ROUND(J17/12/I17/C17-E17-F17,2)</f>
        <v>1994.63</v>
      </c>
      <c r="H17" s="87"/>
      <c r="I17" s="86">
        <v>2.5</v>
      </c>
      <c r="J17" s="87">
        <f>ROUND((K21+K22)*0.08,0)</f>
        <v>1196794</v>
      </c>
      <c r="K17" s="70">
        <f>+[1]ШС22!$KY$15</f>
        <v>1</v>
      </c>
      <c r="L17" s="68"/>
      <c r="M17" s="68">
        <f t="shared" si="0"/>
        <v>1</v>
      </c>
      <c r="N17" s="68"/>
    </row>
    <row r="18" spans="1:14" ht="25.5" x14ac:dyDescent="0.25">
      <c r="A18" s="83">
        <v>1</v>
      </c>
      <c r="B18" s="85" t="s">
        <v>206</v>
      </c>
      <c r="C18" s="86">
        <f>+K18</f>
        <v>7.37</v>
      </c>
      <c r="D18" s="87">
        <f>+SUM(E18:G18)</f>
        <v>24205.16</v>
      </c>
      <c r="E18" s="87">
        <f>ROUND(J18/I18/12/C18*0.75,1)</f>
        <v>18153.900000000001</v>
      </c>
      <c r="F18" s="87">
        <f>ROUND(J18/I18/12/C18*0.05,1)</f>
        <v>1210.3</v>
      </c>
      <c r="G18" s="87">
        <f>ROUND(J18/12/I18/C18-E18-F18,2)</f>
        <v>4840.96</v>
      </c>
      <c r="H18" s="87"/>
      <c r="I18" s="86">
        <v>2.5</v>
      </c>
      <c r="J18" s="87">
        <f>+K22</f>
        <v>5351760</v>
      </c>
      <c r="K18" s="70">
        <f>+[1]ШС22!$KZ$15</f>
        <v>7.37</v>
      </c>
      <c r="L18" s="68"/>
      <c r="M18" s="68">
        <f t="shared" si="0"/>
        <v>1</v>
      </c>
      <c r="N18" s="68"/>
    </row>
    <row r="19" spans="1:14" x14ac:dyDescent="0.25">
      <c r="A19" s="83">
        <v>2</v>
      </c>
      <c r="B19" s="85" t="s">
        <v>207</v>
      </c>
      <c r="C19" s="86">
        <f>+K19</f>
        <v>1</v>
      </c>
      <c r="D19" s="87">
        <f>+SUM(E19:G19)</f>
        <v>15080.4</v>
      </c>
      <c r="E19" s="87">
        <f>ROUND(J19/I19/12/C19*0.5,1)</f>
        <v>7540.2</v>
      </c>
      <c r="F19" s="87"/>
      <c r="G19" s="87">
        <f>ROUND(J19/12/I19/C19-E19-F19,2)</f>
        <v>7540.2</v>
      </c>
      <c r="H19" s="87"/>
      <c r="I19" s="86">
        <v>2.5</v>
      </c>
      <c r="J19" s="87">
        <f>K19*[1]ШС22!$C$1*12</f>
        <v>452412</v>
      </c>
      <c r="K19" s="70">
        <f>+[1]ШС22!$LA$15</f>
        <v>1</v>
      </c>
      <c r="L19" s="68"/>
      <c r="M19" s="68">
        <f t="shared" si="0"/>
        <v>1</v>
      </c>
      <c r="N19" s="68"/>
    </row>
    <row r="20" spans="1:14" ht="38.25" x14ac:dyDescent="0.25">
      <c r="A20" s="83">
        <v>3</v>
      </c>
      <c r="B20" s="85" t="s">
        <v>208</v>
      </c>
      <c r="C20" s="86">
        <f>+K20</f>
        <v>18.75</v>
      </c>
      <c r="D20" s="87">
        <f>+SUM(E20:G20)</f>
        <v>14149.259999999998</v>
      </c>
      <c r="E20" s="87">
        <f>ROUND(J20/I20/12/C20*0.95,1)</f>
        <v>13441.8</v>
      </c>
      <c r="F20" s="87"/>
      <c r="G20" s="87">
        <f>ROUND(J20/12/I20/C20-E20-F20,2)</f>
        <v>707.46</v>
      </c>
      <c r="H20" s="87"/>
      <c r="I20" s="86">
        <v>2.5</v>
      </c>
      <c r="J20" s="87">
        <f>+K21-J17-J19</f>
        <v>7958958</v>
      </c>
      <c r="K20" s="70">
        <f>+[1]ШС22!$LB$15</f>
        <v>18.75</v>
      </c>
      <c r="L20" s="68"/>
      <c r="M20" s="68">
        <f>+M21</f>
        <v>1</v>
      </c>
      <c r="N20" s="68"/>
    </row>
    <row r="21" spans="1:14" x14ac:dyDescent="0.25">
      <c r="A21" s="88" t="s">
        <v>209</v>
      </c>
      <c r="B21" s="89"/>
      <c r="C21" s="83" t="s">
        <v>210</v>
      </c>
      <c r="D21" s="87">
        <f>+SUM(D17:D20)</f>
        <v>93327.949999999983</v>
      </c>
      <c r="E21" s="83" t="s">
        <v>210</v>
      </c>
      <c r="F21" s="83" t="s">
        <v>210</v>
      </c>
      <c r="G21" s="83" t="s">
        <v>210</v>
      </c>
      <c r="H21" s="90" t="s">
        <v>210</v>
      </c>
      <c r="I21" s="83" t="s">
        <v>210</v>
      </c>
      <c r="J21" s="87">
        <f>+K21+K22+K23</f>
        <v>15859924</v>
      </c>
      <c r="K21" s="70">
        <f>+[1]ШС22!$HH$15</f>
        <v>9608164</v>
      </c>
      <c r="L21" s="68"/>
      <c r="M21" s="68">
        <f>+IF(K21=0,0,1)</f>
        <v>1</v>
      </c>
      <c r="N21" s="68"/>
    </row>
    <row r="22" spans="1:14" ht="15.75" x14ac:dyDescent="0.25">
      <c r="A22" s="91"/>
      <c r="B22" s="91"/>
      <c r="C22" s="91"/>
      <c r="D22" s="91"/>
      <c r="E22" s="91"/>
      <c r="F22" s="91"/>
      <c r="G22" s="68"/>
      <c r="H22" s="68"/>
      <c r="I22" s="68"/>
      <c r="J22" s="68"/>
      <c r="K22" s="70">
        <f>+[1]ШС22!$HG$15</f>
        <v>5351760</v>
      </c>
      <c r="L22" s="68"/>
      <c r="M22" s="68">
        <f t="shared" ref="M22:M44" si="1">+M23</f>
        <v>1</v>
      </c>
      <c r="N22" s="68"/>
    </row>
    <row r="23" spans="1:14" ht="15.75" x14ac:dyDescent="0.25">
      <c r="A23" s="215" t="s">
        <v>211</v>
      </c>
      <c r="B23" s="215"/>
      <c r="C23" s="215"/>
      <c r="D23" s="215"/>
      <c r="E23" s="215"/>
      <c r="F23" s="215"/>
      <c r="G23" s="215"/>
      <c r="H23" s="215"/>
      <c r="I23" s="215"/>
      <c r="J23" s="215"/>
      <c r="K23" s="70">
        <f>+[1]ШС22!$HF$15</f>
        <v>900000</v>
      </c>
      <c r="L23" s="68"/>
      <c r="M23" s="68">
        <f t="shared" si="1"/>
        <v>1</v>
      </c>
      <c r="N23" s="68"/>
    </row>
    <row r="24" spans="1:14" ht="15.75" x14ac:dyDescent="0.25">
      <c r="A24" s="215" t="s">
        <v>212</v>
      </c>
      <c r="B24" s="215"/>
      <c r="C24" s="215"/>
      <c r="D24" s="215"/>
      <c r="E24" s="215"/>
      <c r="F24" s="215"/>
      <c r="G24" s="215"/>
      <c r="H24" s="215"/>
      <c r="I24" s="215"/>
      <c r="J24" s="215"/>
      <c r="K24" s="70"/>
      <c r="L24" s="68"/>
      <c r="M24" s="68">
        <f t="shared" si="1"/>
        <v>1</v>
      </c>
      <c r="N24" s="68"/>
    </row>
    <row r="25" spans="1:14" ht="15.75" x14ac:dyDescent="0.25">
      <c r="A25" s="215" t="s">
        <v>213</v>
      </c>
      <c r="B25" s="215"/>
      <c r="C25" s="215"/>
      <c r="D25" s="215"/>
      <c r="E25" s="215"/>
      <c r="F25" s="215"/>
      <c r="G25" s="215"/>
      <c r="H25" s="215"/>
      <c r="I25" s="215"/>
      <c r="J25" s="215"/>
      <c r="K25" s="70"/>
      <c r="L25" s="68"/>
      <c r="M25" s="68">
        <f t="shared" si="1"/>
        <v>1</v>
      </c>
      <c r="N25" s="68"/>
    </row>
    <row r="26" spans="1:14" x14ac:dyDescent="0.25">
      <c r="A26" s="92"/>
      <c r="B26" s="92"/>
      <c r="C26" s="92"/>
      <c r="D26" s="92"/>
      <c r="E26" s="92"/>
      <c r="F26" s="92"/>
      <c r="G26" s="68"/>
      <c r="H26" s="68"/>
      <c r="I26" s="68"/>
      <c r="J26" s="68"/>
      <c r="K26" s="70"/>
      <c r="L26" s="68"/>
      <c r="M26" s="68">
        <f t="shared" si="1"/>
        <v>1</v>
      </c>
      <c r="N26" s="68"/>
    </row>
    <row r="27" spans="1:14" x14ac:dyDescent="0.25">
      <c r="A27" s="79" t="s">
        <v>178</v>
      </c>
      <c r="B27" s="197" t="s">
        <v>214</v>
      </c>
      <c r="C27" s="198"/>
      <c r="D27" s="198"/>
      <c r="E27" s="198"/>
      <c r="F27" s="198"/>
      <c r="G27" s="198"/>
      <c r="H27" s="199"/>
      <c r="I27" s="79" t="s">
        <v>215</v>
      </c>
      <c r="J27" s="80" t="s">
        <v>216</v>
      </c>
      <c r="K27" s="70"/>
      <c r="L27" s="68"/>
      <c r="M27" s="68">
        <f t="shared" si="1"/>
        <v>1</v>
      </c>
      <c r="N27" s="68"/>
    </row>
    <row r="28" spans="1:14" x14ac:dyDescent="0.25">
      <c r="A28" s="81" t="s">
        <v>185</v>
      </c>
      <c r="B28" s="81"/>
      <c r="C28" s="93"/>
      <c r="D28" s="94"/>
      <c r="E28" s="94"/>
      <c r="F28" s="93"/>
      <c r="G28" s="93"/>
      <c r="H28" s="95"/>
      <c r="I28" s="81" t="s">
        <v>217</v>
      </c>
      <c r="J28" s="82" t="s">
        <v>218</v>
      </c>
      <c r="K28" s="70"/>
      <c r="L28" s="68"/>
      <c r="M28" s="68">
        <f t="shared" si="1"/>
        <v>1</v>
      </c>
      <c r="N28" s="68"/>
    </row>
    <row r="29" spans="1:14" x14ac:dyDescent="0.25">
      <c r="A29" s="81"/>
      <c r="B29" s="81"/>
      <c r="C29" s="93"/>
      <c r="D29" s="94"/>
      <c r="E29" s="94"/>
      <c r="F29" s="93"/>
      <c r="G29" s="93"/>
      <c r="H29" s="95"/>
      <c r="I29" s="81" t="s">
        <v>219</v>
      </c>
      <c r="J29" s="82"/>
      <c r="K29" s="70"/>
      <c r="L29" s="68"/>
      <c r="M29" s="68">
        <f t="shared" si="1"/>
        <v>1</v>
      </c>
      <c r="N29" s="68"/>
    </row>
    <row r="30" spans="1:14" x14ac:dyDescent="0.25">
      <c r="A30" s="90"/>
      <c r="B30" s="90"/>
      <c r="C30" s="96"/>
      <c r="D30" s="97"/>
      <c r="E30" s="97"/>
      <c r="F30" s="96"/>
      <c r="G30" s="96"/>
      <c r="H30" s="98"/>
      <c r="I30" s="90" t="s">
        <v>220</v>
      </c>
      <c r="J30" s="99"/>
      <c r="K30" s="70"/>
      <c r="L30" s="68"/>
      <c r="M30" s="68">
        <f t="shared" si="1"/>
        <v>1</v>
      </c>
      <c r="N30" s="68"/>
    </row>
    <row r="31" spans="1:14" x14ac:dyDescent="0.25">
      <c r="A31" s="83">
        <v>1</v>
      </c>
      <c r="B31" s="200">
        <v>2</v>
      </c>
      <c r="C31" s="201"/>
      <c r="D31" s="201"/>
      <c r="E31" s="201"/>
      <c r="F31" s="201"/>
      <c r="G31" s="201"/>
      <c r="H31" s="202"/>
      <c r="I31" s="83">
        <v>3</v>
      </c>
      <c r="J31" s="84">
        <v>4</v>
      </c>
      <c r="K31" s="70"/>
      <c r="L31" s="68"/>
      <c r="M31" s="68">
        <f t="shared" si="1"/>
        <v>1</v>
      </c>
      <c r="N31" s="68"/>
    </row>
    <row r="32" spans="1:14" x14ac:dyDescent="0.25">
      <c r="A32" s="83">
        <v>1</v>
      </c>
      <c r="B32" s="100" t="s">
        <v>221</v>
      </c>
      <c r="C32" s="101"/>
      <c r="D32" s="102"/>
      <c r="E32" s="102"/>
      <c r="F32" s="101"/>
      <c r="G32" s="101"/>
      <c r="H32" s="103"/>
      <c r="I32" s="83" t="s">
        <v>210</v>
      </c>
      <c r="J32" s="87"/>
      <c r="K32" s="70"/>
      <c r="L32" s="68"/>
      <c r="M32" s="68">
        <f t="shared" si="1"/>
        <v>1</v>
      </c>
      <c r="N32" s="68"/>
    </row>
    <row r="33" spans="1:14" x14ac:dyDescent="0.25">
      <c r="A33" s="79" t="s">
        <v>222</v>
      </c>
      <c r="B33" s="104" t="s">
        <v>36</v>
      </c>
      <c r="C33" s="93"/>
      <c r="D33" s="94"/>
      <c r="E33" s="94"/>
      <c r="F33" s="93"/>
      <c r="G33" s="93"/>
      <c r="H33" s="93"/>
      <c r="I33" s="79"/>
      <c r="J33" s="87"/>
      <c r="K33" s="70"/>
      <c r="L33" s="68"/>
      <c r="M33" s="68">
        <f t="shared" si="1"/>
        <v>1</v>
      </c>
      <c r="N33" s="68"/>
    </row>
    <row r="34" spans="1:14" x14ac:dyDescent="0.25">
      <c r="A34" s="90"/>
      <c r="B34" s="104" t="s">
        <v>223</v>
      </c>
      <c r="C34" s="93"/>
      <c r="D34" s="94"/>
      <c r="E34" s="94"/>
      <c r="F34" s="93"/>
      <c r="G34" s="93"/>
      <c r="H34" s="93"/>
      <c r="I34" s="87">
        <f>+J21</f>
        <v>15859924</v>
      </c>
      <c r="J34" s="87">
        <f>+K45-J39-J41-J44</f>
        <v>2700571.2319999998</v>
      </c>
      <c r="K34" s="70"/>
      <c r="L34" s="68">
        <v>0.22</v>
      </c>
      <c r="M34" s="68">
        <f t="shared" si="1"/>
        <v>1</v>
      </c>
      <c r="N34" s="68"/>
    </row>
    <row r="35" spans="1:14" x14ac:dyDescent="0.25">
      <c r="A35" s="83" t="s">
        <v>224</v>
      </c>
      <c r="B35" s="100" t="s">
        <v>225</v>
      </c>
      <c r="C35" s="101"/>
      <c r="D35" s="102"/>
      <c r="E35" s="102"/>
      <c r="F35" s="101"/>
      <c r="G35" s="101"/>
      <c r="H35" s="103"/>
      <c r="I35" s="83"/>
      <c r="J35" s="87"/>
      <c r="K35" s="70"/>
      <c r="L35" s="68"/>
      <c r="M35" s="68">
        <f t="shared" si="1"/>
        <v>1</v>
      </c>
      <c r="N35" s="68"/>
    </row>
    <row r="36" spans="1:14" x14ac:dyDescent="0.25">
      <c r="A36" s="79" t="s">
        <v>226</v>
      </c>
      <c r="B36" s="105" t="s">
        <v>227</v>
      </c>
      <c r="C36" s="106"/>
      <c r="D36" s="107"/>
      <c r="E36" s="107"/>
      <c r="F36" s="106"/>
      <c r="G36" s="106"/>
      <c r="H36" s="108"/>
      <c r="I36" s="79"/>
      <c r="J36" s="87"/>
      <c r="K36" s="70"/>
      <c r="L36" s="68"/>
      <c r="M36" s="68">
        <f t="shared" si="1"/>
        <v>1</v>
      </c>
      <c r="N36" s="68"/>
    </row>
    <row r="37" spans="1:14" x14ac:dyDescent="0.25">
      <c r="A37" s="79">
        <v>2</v>
      </c>
      <c r="B37" s="105" t="s">
        <v>228</v>
      </c>
      <c r="C37" s="106"/>
      <c r="D37" s="107"/>
      <c r="E37" s="107"/>
      <c r="F37" s="106"/>
      <c r="G37" s="106"/>
      <c r="H37" s="108"/>
      <c r="I37" s="79" t="s">
        <v>210</v>
      </c>
      <c r="J37" s="87"/>
      <c r="K37" s="70"/>
      <c r="L37" s="68"/>
      <c r="M37" s="68">
        <f t="shared" si="1"/>
        <v>1</v>
      </c>
      <c r="N37" s="68"/>
    </row>
    <row r="38" spans="1:14" x14ac:dyDescent="0.25">
      <c r="A38" s="79" t="s">
        <v>229</v>
      </c>
      <c r="B38" s="105" t="s">
        <v>36</v>
      </c>
      <c r="C38" s="106"/>
      <c r="D38" s="107"/>
      <c r="E38" s="107"/>
      <c r="F38" s="106"/>
      <c r="G38" s="106"/>
      <c r="H38" s="108"/>
      <c r="I38" s="79"/>
      <c r="J38" s="87"/>
      <c r="K38" s="70"/>
      <c r="L38" s="68"/>
      <c r="M38" s="68">
        <f t="shared" si="1"/>
        <v>1</v>
      </c>
      <c r="N38" s="68"/>
    </row>
    <row r="39" spans="1:14" x14ac:dyDescent="0.25">
      <c r="A39" s="81"/>
      <c r="B39" s="104" t="s">
        <v>230</v>
      </c>
      <c r="C39" s="93"/>
      <c r="D39" s="94"/>
      <c r="E39" s="94"/>
      <c r="F39" s="93"/>
      <c r="G39" s="93"/>
      <c r="H39" s="95"/>
      <c r="I39" s="87">
        <f>+I34</f>
        <v>15859924</v>
      </c>
      <c r="J39" s="87">
        <f>+I39*L39</f>
        <v>459937.79600000003</v>
      </c>
      <c r="K39" s="70"/>
      <c r="L39" s="68">
        <v>2.9000000000000001E-2</v>
      </c>
      <c r="M39" s="68">
        <f t="shared" si="1"/>
        <v>1</v>
      </c>
      <c r="N39" s="68"/>
    </row>
    <row r="40" spans="1:14" x14ac:dyDescent="0.25">
      <c r="A40" s="79" t="s">
        <v>231</v>
      </c>
      <c r="B40" s="105" t="s">
        <v>232</v>
      </c>
      <c r="C40" s="106"/>
      <c r="D40" s="107"/>
      <c r="E40" s="107"/>
      <c r="F40" s="106"/>
      <c r="G40" s="106"/>
      <c r="H40" s="108"/>
      <c r="I40" s="87"/>
      <c r="J40" s="87"/>
      <c r="K40" s="70"/>
      <c r="L40" s="68"/>
      <c r="M40" s="68">
        <f t="shared" si="1"/>
        <v>1</v>
      </c>
      <c r="N40" s="68"/>
    </row>
    <row r="41" spans="1:14" x14ac:dyDescent="0.25">
      <c r="A41" s="79" t="s">
        <v>233</v>
      </c>
      <c r="B41" s="105" t="s">
        <v>234</v>
      </c>
      <c r="C41" s="106"/>
      <c r="D41" s="107"/>
      <c r="E41" s="107"/>
      <c r="F41" s="106"/>
      <c r="G41" s="106"/>
      <c r="H41" s="108"/>
      <c r="I41" s="87">
        <f>+I39</f>
        <v>15859924</v>
      </c>
      <c r="J41" s="87">
        <f>+I41*L41</f>
        <v>31719.848000000002</v>
      </c>
      <c r="K41" s="70"/>
      <c r="L41" s="68">
        <v>2E-3</v>
      </c>
      <c r="M41" s="68">
        <f t="shared" si="1"/>
        <v>1</v>
      </c>
      <c r="N41" s="68"/>
    </row>
    <row r="42" spans="1:14" x14ac:dyDescent="0.25">
      <c r="A42" s="79" t="s">
        <v>235</v>
      </c>
      <c r="B42" s="105" t="s">
        <v>236</v>
      </c>
      <c r="C42" s="106"/>
      <c r="D42" s="107"/>
      <c r="E42" s="107"/>
      <c r="F42" s="106"/>
      <c r="G42" s="106"/>
      <c r="H42" s="108"/>
      <c r="I42" s="87"/>
      <c r="J42" s="87"/>
      <c r="K42" s="70"/>
      <c r="L42" s="68"/>
      <c r="M42" s="68">
        <f t="shared" si="1"/>
        <v>1</v>
      </c>
      <c r="N42" s="68"/>
    </row>
    <row r="43" spans="1:14" x14ac:dyDescent="0.25">
      <c r="A43" s="79" t="s">
        <v>237</v>
      </c>
      <c r="B43" s="105" t="s">
        <v>236</v>
      </c>
      <c r="C43" s="106"/>
      <c r="D43" s="107"/>
      <c r="E43" s="107"/>
      <c r="F43" s="106"/>
      <c r="G43" s="106"/>
      <c r="H43" s="108"/>
      <c r="I43" s="87"/>
      <c r="J43" s="87"/>
      <c r="K43" s="70"/>
      <c r="L43" s="68"/>
      <c r="M43" s="68">
        <f t="shared" si="1"/>
        <v>1</v>
      </c>
      <c r="N43" s="68"/>
    </row>
    <row r="44" spans="1:14" x14ac:dyDescent="0.25">
      <c r="A44" s="79">
        <v>3</v>
      </c>
      <c r="B44" s="105" t="s">
        <v>238</v>
      </c>
      <c r="C44" s="106"/>
      <c r="D44" s="107"/>
      <c r="E44" s="107"/>
      <c r="F44" s="106"/>
      <c r="G44" s="106"/>
      <c r="H44" s="108"/>
      <c r="I44" s="87">
        <f>+I41</f>
        <v>15859924</v>
      </c>
      <c r="J44" s="87">
        <f>+I44*L44</f>
        <v>808856.12399999995</v>
      </c>
      <c r="K44" s="70"/>
      <c r="L44" s="68">
        <v>5.0999999999999997E-2</v>
      </c>
      <c r="M44" s="68">
        <f t="shared" si="1"/>
        <v>1</v>
      </c>
      <c r="N44" s="68"/>
    </row>
    <row r="45" spans="1:14" x14ac:dyDescent="0.25">
      <c r="A45" s="83"/>
      <c r="B45" s="83" t="s">
        <v>209</v>
      </c>
      <c r="C45" s="101"/>
      <c r="D45" s="102"/>
      <c r="E45" s="102"/>
      <c r="F45" s="101"/>
      <c r="G45" s="101"/>
      <c r="H45" s="103"/>
      <c r="I45" s="83" t="s">
        <v>210</v>
      </c>
      <c r="J45" s="87">
        <f>+K45+K72</f>
        <v>4301085</v>
      </c>
      <c r="K45" s="70">
        <f>+[1]ШС22!$HK$15+[1]ШС22!$HL$15</f>
        <v>4001085</v>
      </c>
      <c r="L45" s="68"/>
      <c r="M45" s="68">
        <f>+IF(K45=0,0,1)</f>
        <v>1</v>
      </c>
      <c r="N45" s="68"/>
    </row>
    <row r="46" spans="1:14" ht="15.75" hidden="1" x14ac:dyDescent="0.25">
      <c r="A46" s="91"/>
      <c r="B46" s="91"/>
      <c r="C46" s="91"/>
      <c r="D46" s="91"/>
      <c r="E46" s="91"/>
      <c r="F46" s="91"/>
      <c r="G46" s="68"/>
      <c r="H46" s="68"/>
      <c r="I46" s="68"/>
      <c r="J46" s="68"/>
      <c r="K46" s="70"/>
      <c r="L46" s="68"/>
      <c r="M46" s="68">
        <f t="shared" ref="M46:M55" si="2">+M47</f>
        <v>0</v>
      </c>
      <c r="N46" s="68"/>
    </row>
    <row r="47" spans="1:14" ht="15.75" hidden="1" x14ac:dyDescent="0.25">
      <c r="A47" s="215" t="s">
        <v>239</v>
      </c>
      <c r="B47" s="215"/>
      <c r="C47" s="215"/>
      <c r="D47" s="215"/>
      <c r="E47" s="215"/>
      <c r="F47" s="215"/>
      <c r="G47" s="215"/>
      <c r="H47" s="215"/>
      <c r="I47" s="215"/>
      <c r="J47" s="215"/>
      <c r="K47" s="70"/>
      <c r="L47" s="68"/>
      <c r="M47" s="68">
        <f t="shared" si="2"/>
        <v>0</v>
      </c>
      <c r="N47" s="68"/>
    </row>
    <row r="48" spans="1:14" hidden="1" x14ac:dyDescent="0.25">
      <c r="A48" s="92"/>
      <c r="B48" s="92"/>
      <c r="C48" s="92"/>
      <c r="D48" s="92"/>
      <c r="E48" s="92"/>
      <c r="F48" s="92"/>
      <c r="G48" s="68"/>
      <c r="H48" s="68"/>
      <c r="I48" s="68"/>
      <c r="J48" s="68"/>
      <c r="K48" s="70"/>
      <c r="L48" s="68"/>
      <c r="M48" s="68">
        <f t="shared" si="2"/>
        <v>0</v>
      </c>
      <c r="N48" s="68"/>
    </row>
    <row r="49" spans="1:14" hidden="1" x14ac:dyDescent="0.25">
      <c r="A49" s="79" t="s">
        <v>178</v>
      </c>
      <c r="B49" s="197" t="s">
        <v>240</v>
      </c>
      <c r="C49" s="198"/>
      <c r="D49" s="198"/>
      <c r="E49" s="198"/>
      <c r="F49" s="199"/>
      <c r="G49" s="79" t="s">
        <v>241</v>
      </c>
      <c r="H49" s="79" t="s">
        <v>242</v>
      </c>
      <c r="I49" s="79" t="s">
        <v>243</v>
      </c>
      <c r="J49" s="80" t="s">
        <v>244</v>
      </c>
      <c r="K49" s="70"/>
      <c r="L49" s="68"/>
      <c r="M49" s="68">
        <f t="shared" si="2"/>
        <v>0</v>
      </c>
      <c r="N49" s="68"/>
    </row>
    <row r="50" spans="1:14" hidden="1" x14ac:dyDescent="0.25">
      <c r="A50" s="81" t="s">
        <v>185</v>
      </c>
      <c r="B50" s="81"/>
      <c r="C50" s="94"/>
      <c r="D50" s="94"/>
      <c r="E50" s="94"/>
      <c r="F50" s="109"/>
      <c r="G50" s="81" t="s">
        <v>245</v>
      </c>
      <c r="H50" s="81" t="s">
        <v>246</v>
      </c>
      <c r="I50" s="81" t="s">
        <v>247</v>
      </c>
      <c r="J50" s="82" t="s">
        <v>248</v>
      </c>
      <c r="K50" s="70"/>
      <c r="L50" s="68"/>
      <c r="M50" s="68">
        <f t="shared" si="2"/>
        <v>0</v>
      </c>
      <c r="N50" s="68"/>
    </row>
    <row r="51" spans="1:14" hidden="1" x14ac:dyDescent="0.25">
      <c r="A51" s="81"/>
      <c r="B51" s="81"/>
      <c r="C51" s="94"/>
      <c r="D51" s="94"/>
      <c r="E51" s="94"/>
      <c r="F51" s="109"/>
      <c r="G51" s="81" t="s">
        <v>249</v>
      </c>
      <c r="H51" s="81" t="s">
        <v>250</v>
      </c>
      <c r="I51" s="81" t="s">
        <v>251</v>
      </c>
      <c r="J51" s="82"/>
      <c r="K51" s="70"/>
      <c r="L51" s="68"/>
      <c r="M51" s="68">
        <f t="shared" si="2"/>
        <v>0</v>
      </c>
      <c r="N51" s="68"/>
    </row>
    <row r="52" spans="1:14" hidden="1" x14ac:dyDescent="0.25">
      <c r="A52" s="90"/>
      <c r="B52" s="90"/>
      <c r="C52" s="97"/>
      <c r="D52" s="97"/>
      <c r="E52" s="97"/>
      <c r="F52" s="110"/>
      <c r="G52" s="90" t="s">
        <v>252</v>
      </c>
      <c r="H52" s="90" t="s">
        <v>253</v>
      </c>
      <c r="I52" s="90" t="s">
        <v>254</v>
      </c>
      <c r="J52" s="99"/>
      <c r="K52" s="70"/>
      <c r="L52" s="68"/>
      <c r="M52" s="68">
        <f t="shared" si="2"/>
        <v>0</v>
      </c>
      <c r="N52" s="68"/>
    </row>
    <row r="53" spans="1:14" hidden="1" x14ac:dyDescent="0.25">
      <c r="A53" s="90">
        <v>1</v>
      </c>
      <c r="B53" s="200">
        <v>2</v>
      </c>
      <c r="C53" s="201"/>
      <c r="D53" s="201"/>
      <c r="E53" s="201"/>
      <c r="F53" s="202"/>
      <c r="G53" s="90">
        <v>3</v>
      </c>
      <c r="H53" s="90">
        <v>4</v>
      </c>
      <c r="I53" s="90">
        <v>5</v>
      </c>
      <c r="J53" s="99">
        <v>6</v>
      </c>
      <c r="K53" s="70"/>
      <c r="L53" s="68"/>
      <c r="M53" s="68">
        <f t="shared" si="2"/>
        <v>0</v>
      </c>
      <c r="N53" s="68"/>
    </row>
    <row r="54" spans="1:14" hidden="1" x14ac:dyDescent="0.25">
      <c r="A54" s="90">
        <v>1</v>
      </c>
      <c r="B54" s="212" t="s">
        <v>255</v>
      </c>
      <c r="C54" s="213"/>
      <c r="D54" s="213"/>
      <c r="E54" s="213"/>
      <c r="F54" s="214"/>
      <c r="G54" s="90">
        <f>ROUNDUP(J54/I54/H54,0)</f>
        <v>0</v>
      </c>
      <c r="H54" s="90">
        <v>12</v>
      </c>
      <c r="I54" s="90">
        <v>85</v>
      </c>
      <c r="J54" s="111">
        <f>+J56</f>
        <v>0</v>
      </c>
      <c r="K54" s="70"/>
      <c r="L54" s="68"/>
      <c r="M54" s="68">
        <f t="shared" si="2"/>
        <v>0</v>
      </c>
      <c r="N54" s="68"/>
    </row>
    <row r="55" spans="1:14" hidden="1" x14ac:dyDescent="0.25">
      <c r="A55" s="90"/>
      <c r="B55" s="200"/>
      <c r="C55" s="201"/>
      <c r="D55" s="201"/>
      <c r="E55" s="201"/>
      <c r="F55" s="202"/>
      <c r="G55" s="90"/>
      <c r="H55" s="90"/>
      <c r="I55" s="90"/>
      <c r="J55" s="99"/>
      <c r="K55" s="70"/>
      <c r="L55" s="68"/>
      <c r="M55" s="68">
        <f t="shared" si="2"/>
        <v>0</v>
      </c>
      <c r="N55" s="68"/>
    </row>
    <row r="56" spans="1:14" hidden="1" x14ac:dyDescent="0.25">
      <c r="A56" s="90"/>
      <c r="B56" s="212" t="s">
        <v>209</v>
      </c>
      <c r="C56" s="213"/>
      <c r="D56" s="213"/>
      <c r="E56" s="213"/>
      <c r="F56" s="214"/>
      <c r="G56" s="90" t="s">
        <v>210</v>
      </c>
      <c r="H56" s="90" t="s">
        <v>210</v>
      </c>
      <c r="I56" s="90" t="s">
        <v>210</v>
      </c>
      <c r="J56" s="111">
        <f>+K56</f>
        <v>0</v>
      </c>
      <c r="K56" s="70">
        <f>+[1]ШС22!$HN$15</f>
        <v>0</v>
      </c>
      <c r="L56" s="68"/>
      <c r="M56" s="68">
        <f>+IF(K56=0,0,1)</f>
        <v>0</v>
      </c>
      <c r="N56" s="68"/>
    </row>
    <row r="57" spans="1:14" ht="15.75" hidden="1" x14ac:dyDescent="0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0"/>
      <c r="L57" s="68"/>
      <c r="M57" s="68">
        <f t="shared" ref="M57:M70" si="3">+M58</f>
        <v>0</v>
      </c>
      <c r="N57" s="68"/>
    </row>
    <row r="58" spans="1:14" ht="15.75" hidden="1" x14ac:dyDescent="0.25">
      <c r="A58" s="215" t="s">
        <v>256</v>
      </c>
      <c r="B58" s="215"/>
      <c r="C58" s="215"/>
      <c r="D58" s="215"/>
      <c r="E58" s="215"/>
      <c r="F58" s="215"/>
      <c r="G58" s="215"/>
      <c r="H58" s="215"/>
      <c r="I58" s="215"/>
      <c r="J58" s="215"/>
      <c r="K58" s="70"/>
      <c r="L58" s="68"/>
      <c r="M58" s="68">
        <f t="shared" si="3"/>
        <v>0</v>
      </c>
      <c r="N58" s="68"/>
    </row>
    <row r="59" spans="1:14" hidden="1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70"/>
      <c r="L59" s="68"/>
      <c r="M59" s="68">
        <f t="shared" si="3"/>
        <v>0</v>
      </c>
      <c r="N59" s="68"/>
    </row>
    <row r="60" spans="1:14" ht="15.75" hidden="1" x14ac:dyDescent="0.25">
      <c r="A60" s="71" t="s">
        <v>173</v>
      </c>
      <c r="B60" s="112"/>
      <c r="C60" s="112"/>
      <c r="D60" s="73" t="str">
        <f>+[1]Авт!$N$59</f>
        <v>8130701ПП10074200</v>
      </c>
      <c r="E60" s="113"/>
      <c r="F60" s="113"/>
      <c r="G60" s="113"/>
      <c r="H60" s="113"/>
      <c r="I60" s="113"/>
      <c r="J60" s="113"/>
      <c r="K60" s="70"/>
      <c r="L60" s="68"/>
      <c r="M60" s="68">
        <f t="shared" si="3"/>
        <v>0</v>
      </c>
      <c r="N60" s="68"/>
    </row>
    <row r="61" spans="1:14" hidden="1" x14ac:dyDescent="0.25">
      <c r="A61" s="67"/>
      <c r="B61" s="67"/>
      <c r="C61" s="67"/>
      <c r="D61" s="114"/>
      <c r="E61" s="67"/>
      <c r="F61" s="67"/>
      <c r="G61" s="67"/>
      <c r="H61" s="67"/>
      <c r="I61" s="67"/>
      <c r="J61" s="67"/>
      <c r="K61" s="70"/>
      <c r="L61" s="68"/>
      <c r="M61" s="68">
        <f t="shared" si="3"/>
        <v>0</v>
      </c>
      <c r="N61" s="68"/>
    </row>
    <row r="62" spans="1:14" ht="15.75" hidden="1" x14ac:dyDescent="0.25">
      <c r="A62" s="71" t="s">
        <v>175</v>
      </c>
      <c r="B62" s="112"/>
      <c r="C62" s="112"/>
      <c r="D62" s="78" t="s">
        <v>176</v>
      </c>
      <c r="E62" s="115"/>
      <c r="F62" s="115"/>
      <c r="G62" s="115"/>
      <c r="H62" s="115"/>
      <c r="I62" s="115"/>
      <c r="J62" s="115"/>
      <c r="K62" s="70"/>
      <c r="L62" s="68"/>
      <c r="M62" s="68">
        <f t="shared" si="3"/>
        <v>0</v>
      </c>
      <c r="N62" s="68"/>
    </row>
    <row r="63" spans="1:14" hidden="1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70"/>
      <c r="L63" s="68"/>
      <c r="M63" s="68">
        <f t="shared" si="3"/>
        <v>0</v>
      </c>
      <c r="N63" s="68"/>
    </row>
    <row r="64" spans="1:14" hidden="1" x14ac:dyDescent="0.25">
      <c r="A64" s="79" t="s">
        <v>178</v>
      </c>
      <c r="B64" s="197" t="s">
        <v>240</v>
      </c>
      <c r="C64" s="198"/>
      <c r="D64" s="198"/>
      <c r="E64" s="198"/>
      <c r="F64" s="198"/>
      <c r="G64" s="199"/>
      <c r="H64" s="79" t="s">
        <v>257</v>
      </c>
      <c r="I64" s="79" t="s">
        <v>258</v>
      </c>
      <c r="J64" s="80" t="s">
        <v>259</v>
      </c>
      <c r="K64" s="70"/>
      <c r="L64" s="68"/>
      <c r="M64" s="68">
        <f t="shared" si="3"/>
        <v>0</v>
      </c>
      <c r="N64" s="68"/>
    </row>
    <row r="65" spans="1:14" hidden="1" x14ac:dyDescent="0.25">
      <c r="A65" s="81" t="s">
        <v>185</v>
      </c>
      <c r="B65" s="81"/>
      <c r="C65" s="93"/>
      <c r="D65" s="93"/>
      <c r="E65" s="93"/>
      <c r="F65" s="93"/>
      <c r="G65" s="93"/>
      <c r="H65" s="81" t="s">
        <v>260</v>
      </c>
      <c r="I65" s="81" t="s">
        <v>261</v>
      </c>
      <c r="J65" s="82" t="s">
        <v>262</v>
      </c>
      <c r="K65" s="70"/>
      <c r="L65" s="68"/>
      <c r="M65" s="68">
        <f t="shared" si="3"/>
        <v>0</v>
      </c>
      <c r="N65" s="68"/>
    </row>
    <row r="66" spans="1:14" hidden="1" x14ac:dyDescent="0.25">
      <c r="A66" s="81"/>
      <c r="B66" s="81"/>
      <c r="C66" s="93"/>
      <c r="D66" s="93"/>
      <c r="E66" s="93"/>
      <c r="F66" s="93"/>
      <c r="G66" s="93"/>
      <c r="H66" s="81"/>
      <c r="I66" s="81"/>
      <c r="J66" s="82" t="s">
        <v>263</v>
      </c>
      <c r="K66" s="70"/>
      <c r="L66" s="68"/>
      <c r="M66" s="68">
        <f t="shared" si="3"/>
        <v>0</v>
      </c>
      <c r="N66" s="68"/>
    </row>
    <row r="67" spans="1:14" hidden="1" x14ac:dyDescent="0.25">
      <c r="A67" s="81"/>
      <c r="B67" s="81"/>
      <c r="C67" s="93"/>
      <c r="D67" s="93"/>
      <c r="E67" s="93"/>
      <c r="F67" s="93"/>
      <c r="G67" s="93"/>
      <c r="H67" s="81"/>
      <c r="I67" s="81"/>
      <c r="J67" s="82" t="s">
        <v>264</v>
      </c>
      <c r="K67" s="70"/>
      <c r="L67" s="68"/>
      <c r="M67" s="68">
        <f t="shared" si="3"/>
        <v>0</v>
      </c>
      <c r="N67" s="68"/>
    </row>
    <row r="68" spans="1:14" hidden="1" x14ac:dyDescent="0.25">
      <c r="A68" s="83">
        <v>1</v>
      </c>
      <c r="B68" s="200">
        <v>2</v>
      </c>
      <c r="C68" s="201"/>
      <c r="D68" s="201"/>
      <c r="E68" s="201"/>
      <c r="F68" s="201"/>
      <c r="G68" s="202"/>
      <c r="H68" s="83">
        <v>3</v>
      </c>
      <c r="I68" s="83">
        <v>4</v>
      </c>
      <c r="J68" s="84">
        <v>5</v>
      </c>
      <c r="K68" s="70"/>
      <c r="L68" s="68"/>
      <c r="M68" s="68">
        <f t="shared" si="3"/>
        <v>0</v>
      </c>
      <c r="N68" s="68"/>
    </row>
    <row r="69" spans="1:14" hidden="1" x14ac:dyDescent="0.25">
      <c r="A69" s="90">
        <v>1</v>
      </c>
      <c r="B69" s="212" t="s">
        <v>265</v>
      </c>
      <c r="C69" s="213"/>
      <c r="D69" s="213"/>
      <c r="E69" s="213"/>
      <c r="F69" s="213"/>
      <c r="G69" s="214"/>
      <c r="H69" s="111"/>
      <c r="I69" s="83"/>
      <c r="J69" s="111">
        <f>+K71</f>
        <v>0</v>
      </c>
      <c r="K69" s="70"/>
      <c r="L69" s="68"/>
      <c r="M69" s="68">
        <f t="shared" si="3"/>
        <v>0</v>
      </c>
      <c r="N69" s="68"/>
    </row>
    <row r="70" spans="1:14" hidden="1" x14ac:dyDescent="0.25">
      <c r="A70" s="90"/>
      <c r="B70" s="200"/>
      <c r="C70" s="201"/>
      <c r="D70" s="201"/>
      <c r="E70" s="201"/>
      <c r="F70" s="201"/>
      <c r="G70" s="202"/>
      <c r="H70" s="90"/>
      <c r="I70" s="83"/>
      <c r="J70" s="99"/>
      <c r="K70" s="70"/>
      <c r="L70" s="68"/>
      <c r="M70" s="68">
        <f t="shared" si="3"/>
        <v>0</v>
      </c>
      <c r="N70" s="68"/>
    </row>
    <row r="71" spans="1:14" hidden="1" x14ac:dyDescent="0.25">
      <c r="A71" s="90"/>
      <c r="B71" s="212" t="s">
        <v>209</v>
      </c>
      <c r="C71" s="213"/>
      <c r="D71" s="213"/>
      <c r="E71" s="213"/>
      <c r="F71" s="213"/>
      <c r="G71" s="214"/>
      <c r="H71" s="83"/>
      <c r="I71" s="83" t="s">
        <v>210</v>
      </c>
      <c r="J71" s="99"/>
      <c r="K71" s="70">
        <f>+[1]ШС22!HU15</f>
        <v>0</v>
      </c>
      <c r="L71" s="68"/>
      <c r="M71" s="68">
        <f>+IF(K71=0,0,1)</f>
        <v>0</v>
      </c>
      <c r="N71" s="68"/>
    </row>
    <row r="72" spans="1:14" ht="15.75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0">
        <f>+[1]ШС22!$HJ$15</f>
        <v>300000</v>
      </c>
      <c r="L72" s="68"/>
      <c r="M72" s="68">
        <f t="shared" ref="M72:M86" si="4">+M73</f>
        <v>1</v>
      </c>
      <c r="N72" s="68"/>
    </row>
    <row r="73" spans="1:14" ht="15.75" x14ac:dyDescent="0.25">
      <c r="A73" s="196" t="s">
        <v>266</v>
      </c>
      <c r="B73" s="196"/>
      <c r="C73" s="196"/>
      <c r="D73" s="196"/>
      <c r="E73" s="196"/>
      <c r="F73" s="196"/>
      <c r="G73" s="196"/>
      <c r="H73" s="196"/>
      <c r="I73" s="196"/>
      <c r="J73" s="196"/>
      <c r="K73" s="70"/>
      <c r="L73" s="68"/>
      <c r="M73" s="68">
        <f t="shared" si="4"/>
        <v>1</v>
      </c>
      <c r="N73" s="68"/>
    </row>
    <row r="74" spans="1:14" x14ac:dyDescent="0.25">
      <c r="A74" s="114"/>
      <c r="B74" s="114"/>
      <c r="C74" s="114"/>
      <c r="D74" s="114"/>
      <c r="E74" s="114"/>
      <c r="F74" s="114"/>
      <c r="G74" s="69"/>
      <c r="H74" s="69"/>
      <c r="I74" s="69"/>
      <c r="J74" s="69"/>
      <c r="K74" s="70"/>
      <c r="L74" s="68"/>
      <c r="M74" s="68">
        <f t="shared" si="4"/>
        <v>1</v>
      </c>
      <c r="N74" s="68"/>
    </row>
    <row r="75" spans="1:14" ht="15.75" x14ac:dyDescent="0.25">
      <c r="A75" s="116" t="s">
        <v>173</v>
      </c>
      <c r="B75" s="117"/>
      <c r="C75" s="114"/>
      <c r="D75" s="73" t="str">
        <f>+D60</f>
        <v>8130701ПП10074200</v>
      </c>
      <c r="E75" s="118"/>
      <c r="F75" s="118"/>
      <c r="G75" s="118"/>
      <c r="H75" s="118"/>
      <c r="I75" s="118"/>
      <c r="J75" s="118"/>
      <c r="K75" s="70"/>
      <c r="L75" s="68"/>
      <c r="M75" s="68">
        <f t="shared" si="4"/>
        <v>1</v>
      </c>
      <c r="N75" s="68"/>
    </row>
    <row r="76" spans="1:14" x14ac:dyDescent="0.2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70"/>
      <c r="L76" s="68"/>
      <c r="M76" s="68">
        <f t="shared" si="4"/>
        <v>1</v>
      </c>
      <c r="N76" s="68"/>
    </row>
    <row r="77" spans="1:14" ht="15.75" x14ac:dyDescent="0.25">
      <c r="A77" s="116" t="s">
        <v>175</v>
      </c>
      <c r="B77" s="117"/>
      <c r="C77" s="114"/>
      <c r="D77" s="78" t="s">
        <v>176</v>
      </c>
      <c r="E77" s="119"/>
      <c r="F77" s="119"/>
      <c r="G77" s="119"/>
      <c r="H77" s="119"/>
      <c r="I77" s="119"/>
      <c r="J77" s="119"/>
      <c r="K77" s="70"/>
      <c r="L77" s="68"/>
      <c r="M77" s="68">
        <f t="shared" si="4"/>
        <v>1</v>
      </c>
      <c r="N77" s="68"/>
    </row>
    <row r="78" spans="1:14" ht="15.75" x14ac:dyDescent="0.25">
      <c r="A78" s="116"/>
      <c r="B78" s="117"/>
      <c r="C78" s="120"/>
      <c r="D78" s="120"/>
      <c r="E78" s="120"/>
      <c r="F78" s="120"/>
      <c r="G78" s="69"/>
      <c r="H78" s="69"/>
      <c r="I78" s="69"/>
      <c r="J78" s="69"/>
      <c r="K78" s="70"/>
      <c r="L78" s="68"/>
      <c r="M78" s="68">
        <f>IF(M79+M88+M98+M107=0,0,1)</f>
        <v>1</v>
      </c>
      <c r="N78" s="68"/>
    </row>
    <row r="79" spans="1:14" ht="15.75" hidden="1" x14ac:dyDescent="0.25">
      <c r="A79" s="196" t="s">
        <v>267</v>
      </c>
      <c r="B79" s="196"/>
      <c r="C79" s="196"/>
      <c r="D79" s="196"/>
      <c r="E79" s="196"/>
      <c r="F79" s="196"/>
      <c r="G79" s="196"/>
      <c r="H79" s="196"/>
      <c r="I79" s="196"/>
      <c r="J79" s="196"/>
      <c r="K79" s="70"/>
      <c r="L79" s="68"/>
      <c r="M79" s="68">
        <f>+M80</f>
        <v>0</v>
      </c>
      <c r="N79" s="68"/>
    </row>
    <row r="80" spans="1:14" hidden="1" x14ac:dyDescent="0.25">
      <c r="A80" s="121"/>
      <c r="B80" s="121"/>
      <c r="C80" s="121"/>
      <c r="D80" s="121"/>
      <c r="E80" s="121"/>
      <c r="F80" s="121"/>
      <c r="G80" s="69"/>
      <c r="H80" s="69"/>
      <c r="I80" s="69"/>
      <c r="J80" s="69"/>
      <c r="K80" s="70"/>
      <c r="L80" s="68"/>
      <c r="M80" s="68">
        <f t="shared" si="4"/>
        <v>0</v>
      </c>
      <c r="N80" s="68"/>
    </row>
    <row r="81" spans="1:14" hidden="1" x14ac:dyDescent="0.25">
      <c r="A81" s="79" t="s">
        <v>178</v>
      </c>
      <c r="B81" s="197" t="s">
        <v>240</v>
      </c>
      <c r="C81" s="198"/>
      <c r="D81" s="198"/>
      <c r="E81" s="198"/>
      <c r="F81" s="199"/>
      <c r="G81" s="79" t="s">
        <v>242</v>
      </c>
      <c r="H81" s="79" t="s">
        <v>242</v>
      </c>
      <c r="I81" s="79" t="s">
        <v>268</v>
      </c>
      <c r="J81" s="79" t="s">
        <v>244</v>
      </c>
      <c r="K81" s="70"/>
      <c r="L81" s="68"/>
      <c r="M81" s="68">
        <f t="shared" si="4"/>
        <v>0</v>
      </c>
      <c r="N81" s="68"/>
    </row>
    <row r="82" spans="1:14" hidden="1" x14ac:dyDescent="0.25">
      <c r="A82" s="81" t="s">
        <v>185</v>
      </c>
      <c r="B82" s="205"/>
      <c r="C82" s="206"/>
      <c r="D82" s="206"/>
      <c r="E82" s="206"/>
      <c r="F82" s="207"/>
      <c r="G82" s="81" t="s">
        <v>269</v>
      </c>
      <c r="H82" s="81" t="s">
        <v>270</v>
      </c>
      <c r="I82" s="81" t="s">
        <v>271</v>
      </c>
      <c r="J82" s="81" t="s">
        <v>248</v>
      </c>
      <c r="K82" s="70"/>
      <c r="L82" s="68"/>
      <c r="M82" s="68">
        <f t="shared" si="4"/>
        <v>0</v>
      </c>
      <c r="N82" s="68"/>
    </row>
    <row r="83" spans="1:14" hidden="1" x14ac:dyDescent="0.25">
      <c r="A83" s="81"/>
      <c r="B83" s="205"/>
      <c r="C83" s="206"/>
      <c r="D83" s="206"/>
      <c r="E83" s="206"/>
      <c r="F83" s="207"/>
      <c r="G83" s="81"/>
      <c r="H83" s="81" t="s">
        <v>272</v>
      </c>
      <c r="I83" s="81" t="s">
        <v>218</v>
      </c>
      <c r="J83" s="81"/>
      <c r="K83" s="70"/>
      <c r="L83" s="68"/>
      <c r="M83" s="68">
        <f t="shared" si="4"/>
        <v>0</v>
      </c>
      <c r="N83" s="68"/>
    </row>
    <row r="84" spans="1:14" hidden="1" x14ac:dyDescent="0.25">
      <c r="A84" s="83">
        <v>1</v>
      </c>
      <c r="B84" s="203">
        <v>2</v>
      </c>
      <c r="C84" s="204"/>
      <c r="D84" s="204"/>
      <c r="E84" s="204"/>
      <c r="F84" s="208"/>
      <c r="G84" s="83">
        <v>3</v>
      </c>
      <c r="H84" s="83">
        <v>4</v>
      </c>
      <c r="I84" s="83">
        <v>5</v>
      </c>
      <c r="J84" s="83">
        <v>6</v>
      </c>
      <c r="K84" s="70"/>
      <c r="L84" s="68"/>
      <c r="M84" s="68">
        <f t="shared" si="4"/>
        <v>0</v>
      </c>
      <c r="N84" s="68"/>
    </row>
    <row r="85" spans="1:14" hidden="1" x14ac:dyDescent="0.25">
      <c r="A85" s="83">
        <v>1</v>
      </c>
      <c r="B85" s="209" t="s">
        <v>273</v>
      </c>
      <c r="C85" s="210"/>
      <c r="D85" s="210"/>
      <c r="E85" s="210"/>
      <c r="F85" s="211"/>
      <c r="G85" s="83">
        <v>3</v>
      </c>
      <c r="H85" s="83">
        <v>12</v>
      </c>
      <c r="I85" s="111">
        <f>ROUND(J85/H85/G85,2)</f>
        <v>0</v>
      </c>
      <c r="J85" s="111">
        <f>+K85</f>
        <v>0</v>
      </c>
      <c r="K85" s="70">
        <f>+[1]ШС22!HP15</f>
        <v>0</v>
      </c>
      <c r="L85" s="68"/>
      <c r="M85" s="68">
        <f t="shared" si="4"/>
        <v>0</v>
      </c>
      <c r="N85" s="68"/>
    </row>
    <row r="86" spans="1:14" hidden="1" x14ac:dyDescent="0.25">
      <c r="A86" s="83">
        <v>2</v>
      </c>
      <c r="B86" s="209" t="s">
        <v>274</v>
      </c>
      <c r="C86" s="210"/>
      <c r="D86" s="210"/>
      <c r="E86" s="210"/>
      <c r="F86" s="211"/>
      <c r="G86" s="83">
        <v>1</v>
      </c>
      <c r="H86" s="83">
        <v>12</v>
      </c>
      <c r="I86" s="111">
        <f>ROUND(J86/H86/G86,2)</f>
        <v>0</v>
      </c>
      <c r="J86" s="111">
        <f>+K86</f>
        <v>0</v>
      </c>
      <c r="K86" s="70">
        <f>+[1]ШС22!HQ15</f>
        <v>0</v>
      </c>
      <c r="L86" s="68"/>
      <c r="M86" s="68">
        <f t="shared" si="4"/>
        <v>0</v>
      </c>
      <c r="N86" s="68"/>
    </row>
    <row r="87" spans="1:14" hidden="1" x14ac:dyDescent="0.25">
      <c r="A87" s="122"/>
      <c r="B87" s="209" t="s">
        <v>209</v>
      </c>
      <c r="C87" s="210"/>
      <c r="D87" s="210"/>
      <c r="E87" s="210"/>
      <c r="F87" s="211"/>
      <c r="G87" s="83" t="s">
        <v>210</v>
      </c>
      <c r="H87" s="83" t="s">
        <v>210</v>
      </c>
      <c r="I87" s="83" t="s">
        <v>210</v>
      </c>
      <c r="J87" s="111">
        <f>+K87</f>
        <v>0</v>
      </c>
      <c r="K87" s="70">
        <f>+[1]ШС22!HP15+[1]ШС22!HQ15</f>
        <v>0</v>
      </c>
      <c r="L87" s="68"/>
      <c r="M87" s="68">
        <f>+IF(K87=0,0,1)</f>
        <v>0</v>
      </c>
      <c r="N87" s="68"/>
    </row>
    <row r="88" spans="1:14" hidden="1" x14ac:dyDescent="0.2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70"/>
      <c r="L88" s="68"/>
      <c r="M88" s="68">
        <f t="shared" ref="M88:M96" si="5">+M89</f>
        <v>0</v>
      </c>
      <c r="N88" s="68"/>
    </row>
    <row r="89" spans="1:14" ht="15.75" hidden="1" x14ac:dyDescent="0.25">
      <c r="A89" s="196" t="s">
        <v>275</v>
      </c>
      <c r="B89" s="196"/>
      <c r="C89" s="196"/>
      <c r="D89" s="196"/>
      <c r="E89" s="196"/>
      <c r="F89" s="196"/>
      <c r="G89" s="196"/>
      <c r="H89" s="196"/>
      <c r="I89" s="196"/>
      <c r="J89" s="196"/>
      <c r="K89" s="70"/>
      <c r="L89" s="68"/>
      <c r="M89" s="68">
        <f t="shared" si="5"/>
        <v>0</v>
      </c>
      <c r="N89" s="68"/>
    </row>
    <row r="90" spans="1:14" hidden="1" x14ac:dyDescent="0.25">
      <c r="A90" s="114"/>
      <c r="B90" s="114"/>
      <c r="C90" s="114"/>
      <c r="D90" s="114"/>
      <c r="E90" s="114"/>
      <c r="F90" s="69"/>
      <c r="G90" s="69"/>
      <c r="H90" s="69"/>
      <c r="I90" s="69"/>
      <c r="J90" s="69"/>
      <c r="K90" s="70"/>
      <c r="L90" s="68"/>
      <c r="M90" s="68">
        <f t="shared" si="5"/>
        <v>0</v>
      </c>
      <c r="N90" s="68"/>
    </row>
    <row r="91" spans="1:14" hidden="1" x14ac:dyDescent="0.25">
      <c r="A91" s="79" t="s">
        <v>178</v>
      </c>
      <c r="B91" s="197" t="s">
        <v>240</v>
      </c>
      <c r="C91" s="198"/>
      <c r="D91" s="198"/>
      <c r="E91" s="198"/>
      <c r="F91" s="198"/>
      <c r="G91" s="199"/>
      <c r="H91" s="79" t="s">
        <v>276</v>
      </c>
      <c r="I91" s="79" t="s">
        <v>242</v>
      </c>
      <c r="J91" s="80" t="s">
        <v>268</v>
      </c>
      <c r="K91" s="70"/>
      <c r="L91" s="68"/>
      <c r="M91" s="68">
        <f t="shared" si="5"/>
        <v>0</v>
      </c>
      <c r="N91" s="68"/>
    </row>
    <row r="92" spans="1:14" hidden="1" x14ac:dyDescent="0.25">
      <c r="A92" s="81" t="s">
        <v>185</v>
      </c>
      <c r="B92" s="81"/>
      <c r="C92" s="93"/>
      <c r="D92" s="93"/>
      <c r="E92" s="93"/>
      <c r="F92" s="93"/>
      <c r="G92" s="93"/>
      <c r="H92" s="81"/>
      <c r="I92" s="81" t="s">
        <v>277</v>
      </c>
      <c r="J92" s="82" t="s">
        <v>278</v>
      </c>
      <c r="K92" s="70"/>
      <c r="L92" s="68"/>
      <c r="M92" s="68">
        <f t="shared" si="5"/>
        <v>0</v>
      </c>
      <c r="N92" s="68"/>
    </row>
    <row r="93" spans="1:14" hidden="1" x14ac:dyDescent="0.25">
      <c r="A93" s="81"/>
      <c r="B93" s="81"/>
      <c r="C93" s="93"/>
      <c r="D93" s="93"/>
      <c r="E93" s="93"/>
      <c r="F93" s="93"/>
      <c r="G93" s="93"/>
      <c r="H93" s="81"/>
      <c r="I93" s="81" t="s">
        <v>279</v>
      </c>
      <c r="J93" s="82" t="s">
        <v>218</v>
      </c>
      <c r="K93" s="70"/>
      <c r="L93" s="68"/>
      <c r="M93" s="68">
        <f t="shared" si="5"/>
        <v>0</v>
      </c>
      <c r="N93" s="68"/>
    </row>
    <row r="94" spans="1:14" hidden="1" x14ac:dyDescent="0.25">
      <c r="A94" s="83">
        <v>1</v>
      </c>
      <c r="B94" s="200">
        <v>2</v>
      </c>
      <c r="C94" s="201"/>
      <c r="D94" s="201"/>
      <c r="E94" s="201"/>
      <c r="F94" s="201"/>
      <c r="G94" s="202"/>
      <c r="H94" s="83">
        <v>3</v>
      </c>
      <c r="I94" s="83">
        <v>4</v>
      </c>
      <c r="J94" s="84">
        <v>5</v>
      </c>
      <c r="K94" s="70"/>
      <c r="L94" s="68"/>
      <c r="M94" s="68">
        <f t="shared" si="5"/>
        <v>0</v>
      </c>
      <c r="N94" s="68"/>
    </row>
    <row r="95" spans="1:14" hidden="1" x14ac:dyDescent="0.25">
      <c r="A95" s="83">
        <v>1</v>
      </c>
      <c r="B95" s="122" t="s">
        <v>280</v>
      </c>
      <c r="C95" s="123"/>
      <c r="D95" s="123"/>
      <c r="E95" s="123"/>
      <c r="F95" s="123"/>
      <c r="G95" s="123"/>
      <c r="H95" s="122"/>
      <c r="I95" s="124">
        <v>1</v>
      </c>
      <c r="J95" s="111">
        <f>+J97</f>
        <v>0</v>
      </c>
      <c r="K95" s="70"/>
      <c r="L95" s="68"/>
      <c r="M95" s="68">
        <f t="shared" si="5"/>
        <v>0</v>
      </c>
      <c r="N95" s="68"/>
    </row>
    <row r="96" spans="1:14" hidden="1" x14ac:dyDescent="0.25">
      <c r="A96" s="83"/>
      <c r="B96" s="122"/>
      <c r="C96" s="123"/>
      <c r="D96" s="123"/>
      <c r="E96" s="123"/>
      <c r="F96" s="123"/>
      <c r="G96" s="123"/>
      <c r="H96" s="122"/>
      <c r="I96" s="122"/>
      <c r="J96" s="111"/>
      <c r="K96" s="70"/>
      <c r="L96" s="68"/>
      <c r="M96" s="68">
        <f t="shared" si="5"/>
        <v>0</v>
      </c>
      <c r="N96" s="68"/>
    </row>
    <row r="97" spans="1:14" hidden="1" x14ac:dyDescent="0.25">
      <c r="A97" s="83"/>
      <c r="B97" s="125" t="s">
        <v>209</v>
      </c>
      <c r="C97" s="126"/>
      <c r="D97" s="126"/>
      <c r="E97" s="126"/>
      <c r="F97" s="126"/>
      <c r="G97" s="126"/>
      <c r="H97" s="83" t="s">
        <v>210</v>
      </c>
      <c r="I97" s="83" t="s">
        <v>210</v>
      </c>
      <c r="J97" s="111">
        <f>+K97</f>
        <v>0</v>
      </c>
      <c r="K97" s="70">
        <f>+[1]ШС22!HS15</f>
        <v>0</v>
      </c>
      <c r="L97" s="68"/>
      <c r="M97" s="68">
        <f>+IF(K97=0,0,1)</f>
        <v>0</v>
      </c>
      <c r="N97" s="68"/>
    </row>
    <row r="98" spans="1:14" ht="15.75" hidden="1" x14ac:dyDescent="0.25">
      <c r="A98" s="127"/>
      <c r="B98" s="127"/>
      <c r="C98" s="127"/>
      <c r="D98" s="127"/>
      <c r="E98" s="127"/>
      <c r="F98" s="69"/>
      <c r="G98" s="69"/>
      <c r="H98" s="69"/>
      <c r="I98" s="69"/>
      <c r="J98" s="69"/>
      <c r="K98" s="70"/>
      <c r="L98" s="68"/>
      <c r="M98" s="68">
        <f t="shared" ref="M98:M104" si="6">+M99</f>
        <v>0</v>
      </c>
      <c r="N98" s="68"/>
    </row>
    <row r="99" spans="1:14" ht="15.75" hidden="1" x14ac:dyDescent="0.25">
      <c r="A99" s="196" t="s">
        <v>281</v>
      </c>
      <c r="B99" s="196"/>
      <c r="C99" s="196"/>
      <c r="D99" s="196"/>
      <c r="E99" s="196"/>
      <c r="F99" s="196"/>
      <c r="G99" s="196"/>
      <c r="H99" s="196"/>
      <c r="I99" s="196"/>
      <c r="J99" s="196"/>
      <c r="K99" s="70"/>
      <c r="L99" s="68"/>
      <c r="M99" s="68">
        <f t="shared" si="6"/>
        <v>0</v>
      </c>
      <c r="N99" s="68"/>
    </row>
    <row r="100" spans="1:14" hidden="1" x14ac:dyDescent="0.25">
      <c r="A100" s="114"/>
      <c r="B100" s="114"/>
      <c r="C100" s="114"/>
      <c r="D100" s="114"/>
      <c r="E100" s="114"/>
      <c r="F100" s="69"/>
      <c r="G100" s="69"/>
      <c r="H100" s="69"/>
      <c r="I100" s="69"/>
      <c r="J100" s="69"/>
      <c r="K100" s="70"/>
      <c r="L100" s="68"/>
      <c r="M100" s="68">
        <f t="shared" si="6"/>
        <v>0</v>
      </c>
      <c r="N100" s="68"/>
    </row>
    <row r="101" spans="1:14" hidden="1" x14ac:dyDescent="0.25">
      <c r="A101" s="79" t="s">
        <v>178</v>
      </c>
      <c r="B101" s="197" t="s">
        <v>240</v>
      </c>
      <c r="C101" s="198"/>
      <c r="D101" s="198"/>
      <c r="E101" s="198"/>
      <c r="F101" s="198"/>
      <c r="G101" s="198"/>
      <c r="H101" s="199"/>
      <c r="I101" s="79" t="s">
        <v>242</v>
      </c>
      <c r="J101" s="80" t="s">
        <v>268</v>
      </c>
      <c r="K101" s="70"/>
      <c r="L101" s="68"/>
      <c r="M101" s="68">
        <f t="shared" si="6"/>
        <v>0</v>
      </c>
      <c r="N101" s="68"/>
    </row>
    <row r="102" spans="1:14" hidden="1" x14ac:dyDescent="0.25">
      <c r="A102" s="81" t="s">
        <v>185</v>
      </c>
      <c r="B102" s="81"/>
      <c r="C102" s="93"/>
      <c r="D102" s="93"/>
      <c r="E102" s="93"/>
      <c r="F102" s="93"/>
      <c r="G102" s="93"/>
      <c r="H102" s="128"/>
      <c r="I102" s="81" t="s">
        <v>282</v>
      </c>
      <c r="J102" s="82" t="s">
        <v>283</v>
      </c>
      <c r="K102" s="70"/>
      <c r="L102" s="68"/>
      <c r="M102" s="68">
        <f t="shared" si="6"/>
        <v>0</v>
      </c>
      <c r="N102" s="68"/>
    </row>
    <row r="103" spans="1:14" hidden="1" x14ac:dyDescent="0.25">
      <c r="A103" s="81"/>
      <c r="B103" s="81"/>
      <c r="C103" s="93"/>
      <c r="D103" s="93"/>
      <c r="E103" s="93"/>
      <c r="F103" s="93"/>
      <c r="G103" s="93"/>
      <c r="H103" s="129"/>
      <c r="I103" s="81"/>
      <c r="J103" s="82"/>
      <c r="K103" s="70"/>
      <c r="L103" s="68"/>
      <c r="M103" s="68">
        <f t="shared" si="6"/>
        <v>0</v>
      </c>
      <c r="N103" s="68"/>
    </row>
    <row r="104" spans="1:14" hidden="1" x14ac:dyDescent="0.25">
      <c r="A104" s="83">
        <v>1</v>
      </c>
      <c r="B104" s="200">
        <v>2</v>
      </c>
      <c r="C104" s="201"/>
      <c r="D104" s="201"/>
      <c r="E104" s="201"/>
      <c r="F104" s="201"/>
      <c r="G104" s="201"/>
      <c r="H104" s="202"/>
      <c r="I104" s="83">
        <v>3</v>
      </c>
      <c r="J104" s="84">
        <v>4</v>
      </c>
      <c r="K104" s="70"/>
      <c r="L104" s="68"/>
      <c r="M104" s="68">
        <f t="shared" si="6"/>
        <v>0</v>
      </c>
      <c r="N104" s="68"/>
    </row>
    <row r="105" spans="1:14" hidden="1" x14ac:dyDescent="0.25">
      <c r="A105" s="83">
        <v>1</v>
      </c>
      <c r="B105" s="125" t="s">
        <v>284</v>
      </c>
      <c r="C105" s="126"/>
      <c r="D105" s="126"/>
      <c r="E105" s="126"/>
      <c r="F105" s="126"/>
      <c r="G105" s="126"/>
      <c r="H105" s="126"/>
      <c r="I105" s="124">
        <v>1</v>
      </c>
      <c r="J105" s="111">
        <f>+K105</f>
        <v>0</v>
      </c>
      <c r="K105" s="70">
        <f>+[1]ШС22!HT15</f>
        <v>0</v>
      </c>
      <c r="L105" s="68"/>
      <c r="M105" s="68">
        <f>+M106</f>
        <v>0</v>
      </c>
      <c r="N105" s="68"/>
    </row>
    <row r="106" spans="1:14" hidden="1" x14ac:dyDescent="0.25">
      <c r="A106" s="83"/>
      <c r="B106" s="125" t="s">
        <v>209</v>
      </c>
      <c r="C106" s="126"/>
      <c r="D106" s="126"/>
      <c r="E106" s="126"/>
      <c r="F106" s="126"/>
      <c r="G106" s="126"/>
      <c r="H106" s="126"/>
      <c r="I106" s="83" t="s">
        <v>210</v>
      </c>
      <c r="J106" s="130">
        <f>+J105</f>
        <v>0</v>
      </c>
      <c r="L106" s="68"/>
      <c r="M106" s="68">
        <f>+IF(K105=0,0,1)</f>
        <v>0</v>
      </c>
      <c r="N106" s="68"/>
    </row>
    <row r="107" spans="1:14" ht="15.75" x14ac:dyDescent="0.25">
      <c r="A107" s="127"/>
      <c r="B107" s="127"/>
      <c r="C107" s="127"/>
      <c r="D107" s="127"/>
      <c r="E107" s="127"/>
      <c r="F107" s="72"/>
      <c r="G107" s="72"/>
      <c r="H107" s="72"/>
      <c r="I107" s="72"/>
      <c r="J107" s="72"/>
      <c r="K107" s="70"/>
      <c r="L107" s="68"/>
      <c r="M107" s="68">
        <f t="shared" ref="M107:M112" si="7">+M108</f>
        <v>1</v>
      </c>
      <c r="N107" s="68"/>
    </row>
    <row r="108" spans="1:14" ht="15.75" x14ac:dyDescent="0.25">
      <c r="A108" s="196" t="s">
        <v>285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70"/>
      <c r="L108" s="68"/>
      <c r="M108" s="68">
        <f t="shared" si="7"/>
        <v>1</v>
      </c>
      <c r="N108" s="68"/>
    </row>
    <row r="109" spans="1:14" ht="15.75" x14ac:dyDescent="0.25">
      <c r="A109" s="114"/>
      <c r="B109" s="114"/>
      <c r="C109" s="114"/>
      <c r="D109" s="114"/>
      <c r="E109" s="114"/>
      <c r="F109" s="72"/>
      <c r="G109" s="72"/>
      <c r="H109" s="72"/>
      <c r="I109" s="72"/>
      <c r="J109" s="72"/>
      <c r="K109" s="70"/>
      <c r="L109" s="68"/>
      <c r="M109" s="68">
        <f t="shared" si="7"/>
        <v>1</v>
      </c>
      <c r="N109" s="68"/>
    </row>
    <row r="110" spans="1:14" x14ac:dyDescent="0.25">
      <c r="A110" s="79" t="s">
        <v>178</v>
      </c>
      <c r="B110" s="197" t="s">
        <v>240</v>
      </c>
      <c r="C110" s="198"/>
      <c r="D110" s="198"/>
      <c r="E110" s="198"/>
      <c r="F110" s="198"/>
      <c r="G110" s="199"/>
      <c r="H110" s="79" t="s">
        <v>242</v>
      </c>
      <c r="I110" s="79" t="s">
        <v>286</v>
      </c>
      <c r="J110" s="79" t="s">
        <v>244</v>
      </c>
      <c r="K110" s="70"/>
      <c r="L110" s="68"/>
      <c r="M110" s="68">
        <f t="shared" si="7"/>
        <v>1</v>
      </c>
      <c r="N110" s="68"/>
    </row>
    <row r="111" spans="1:14" x14ac:dyDescent="0.25">
      <c r="A111" s="81" t="s">
        <v>185</v>
      </c>
      <c r="B111" s="81"/>
      <c r="C111" s="93"/>
      <c r="D111" s="93"/>
      <c r="E111" s="93"/>
      <c r="F111" s="93"/>
      <c r="G111" s="93"/>
      <c r="H111" s="81"/>
      <c r="I111" s="81" t="s">
        <v>287</v>
      </c>
      <c r="J111" s="81" t="s">
        <v>288</v>
      </c>
      <c r="K111" s="70"/>
      <c r="L111" s="68"/>
      <c r="M111" s="68">
        <f t="shared" si="7"/>
        <v>1</v>
      </c>
      <c r="N111" s="68"/>
    </row>
    <row r="112" spans="1:14" x14ac:dyDescent="0.25">
      <c r="A112" s="81"/>
      <c r="B112" s="81"/>
      <c r="C112" s="93"/>
      <c r="D112" s="93"/>
      <c r="E112" s="93"/>
      <c r="F112" s="93"/>
      <c r="G112" s="93"/>
      <c r="H112" s="81"/>
      <c r="I112" s="81" t="s">
        <v>218</v>
      </c>
      <c r="J112" s="81"/>
      <c r="K112" s="70"/>
      <c r="L112" s="68"/>
      <c r="M112" s="68">
        <f t="shared" si="7"/>
        <v>1</v>
      </c>
      <c r="N112" s="68"/>
    </row>
    <row r="113" spans="1:14" x14ac:dyDescent="0.25">
      <c r="A113" s="83">
        <v>1</v>
      </c>
      <c r="B113" s="200">
        <v>2</v>
      </c>
      <c r="C113" s="201"/>
      <c r="D113" s="201"/>
      <c r="E113" s="201"/>
      <c r="F113" s="201"/>
      <c r="G113" s="202"/>
      <c r="H113" s="83">
        <v>3</v>
      </c>
      <c r="I113" s="83">
        <v>4</v>
      </c>
      <c r="J113" s="83">
        <v>5</v>
      </c>
      <c r="K113" s="70"/>
      <c r="L113" s="68"/>
      <c r="M113" s="68">
        <f>+M117</f>
        <v>1</v>
      </c>
      <c r="N113" s="68"/>
    </row>
    <row r="114" spans="1:14" hidden="1" x14ac:dyDescent="0.25">
      <c r="A114" s="83">
        <v>1</v>
      </c>
      <c r="B114" s="122" t="s">
        <v>289</v>
      </c>
      <c r="C114" s="96"/>
      <c r="D114" s="96"/>
      <c r="E114" s="96"/>
      <c r="F114" s="96"/>
      <c r="G114" s="96"/>
      <c r="H114" s="111">
        <v>4</v>
      </c>
      <c r="I114" s="87">
        <f>ROUND(J114/H114,2)</f>
        <v>0</v>
      </c>
      <c r="J114" s="87">
        <f>+K114</f>
        <v>0</v>
      </c>
      <c r="K114" s="70">
        <f>+[1]ШС22!$HV$15</f>
        <v>0</v>
      </c>
      <c r="L114" s="68"/>
      <c r="M114" s="68">
        <f>+IF(K114=0,0,1)</f>
        <v>0</v>
      </c>
      <c r="N114" s="68"/>
    </row>
    <row r="115" spans="1:14" x14ac:dyDescent="0.25">
      <c r="A115" s="83">
        <v>2</v>
      </c>
      <c r="B115" s="122" t="s">
        <v>290</v>
      </c>
      <c r="C115" s="96"/>
      <c r="D115" s="96"/>
      <c r="E115" s="96"/>
      <c r="F115" s="96"/>
      <c r="G115" s="96"/>
      <c r="H115" s="111">
        <v>25</v>
      </c>
      <c r="I115" s="87">
        <f>ROUND(J115/H115,2)</f>
        <v>12047.76</v>
      </c>
      <c r="J115" s="87">
        <f>+K115</f>
        <v>301194</v>
      </c>
      <c r="K115" s="70">
        <f>+[1]ШС22!$HW$15</f>
        <v>301194</v>
      </c>
      <c r="L115" s="68"/>
      <c r="M115" s="68">
        <f>+IF(K115=0,0,1)</f>
        <v>1</v>
      </c>
      <c r="N115" s="68"/>
    </row>
    <row r="116" spans="1:14" hidden="1" x14ac:dyDescent="0.25">
      <c r="A116" s="83">
        <v>3</v>
      </c>
      <c r="B116" s="122" t="s">
        <v>291</v>
      </c>
      <c r="C116" s="123"/>
      <c r="D116" s="123"/>
      <c r="E116" s="123"/>
      <c r="F116" s="123"/>
      <c r="G116" s="123"/>
      <c r="H116" s="111">
        <v>50</v>
      </c>
      <c r="I116" s="87">
        <f>ROUND(J116/H116,2)</f>
        <v>0</v>
      </c>
      <c r="J116" s="111">
        <f>+K116</f>
        <v>0</v>
      </c>
      <c r="K116" s="70">
        <f>+[1]ШС22!$HX$15</f>
        <v>0</v>
      </c>
      <c r="L116" s="68"/>
      <c r="M116" s="68">
        <f>+IF(K116=0,0,1)</f>
        <v>0</v>
      </c>
      <c r="N116" s="68"/>
    </row>
    <row r="117" spans="1:14" ht="15.75" x14ac:dyDescent="0.25">
      <c r="A117" s="83"/>
      <c r="B117" s="125" t="s">
        <v>209</v>
      </c>
      <c r="C117" s="126"/>
      <c r="D117" s="126"/>
      <c r="E117" s="126"/>
      <c r="F117" s="126"/>
      <c r="G117" s="126"/>
      <c r="H117" s="83" t="s">
        <v>210</v>
      </c>
      <c r="I117" s="83" t="s">
        <v>210</v>
      </c>
      <c r="J117" s="111">
        <f>+J114+J115+J116</f>
        <v>301194</v>
      </c>
      <c r="K117" s="70"/>
      <c r="L117" s="72"/>
      <c r="M117" s="68">
        <f>+IF(J117=0,0,1)</f>
        <v>1</v>
      </c>
      <c r="N117" s="68"/>
    </row>
    <row r="118" spans="1:14" ht="15.75" x14ac:dyDescent="0.25">
      <c r="A118" s="93"/>
      <c r="B118" s="131"/>
      <c r="C118" s="131"/>
      <c r="D118" s="131"/>
      <c r="E118" s="131"/>
      <c r="F118" s="131"/>
      <c r="G118" s="131"/>
      <c r="H118" s="93"/>
      <c r="I118" s="93"/>
      <c r="J118" s="132"/>
      <c r="K118" s="70"/>
      <c r="L118" s="72"/>
      <c r="M118" s="68">
        <f>+M119</f>
        <v>1</v>
      </c>
      <c r="N118" s="68"/>
    </row>
    <row r="119" spans="1:14" ht="15.75" x14ac:dyDescent="0.25">
      <c r="A119" s="215" t="s">
        <v>172</v>
      </c>
      <c r="B119" s="215"/>
      <c r="C119" s="215"/>
      <c r="D119" s="215"/>
      <c r="E119" s="215"/>
      <c r="F119" s="215"/>
      <c r="G119" s="215"/>
      <c r="H119" s="215"/>
      <c r="I119" s="215"/>
      <c r="J119" s="215"/>
      <c r="K119" s="65"/>
      <c r="L119" s="66"/>
      <c r="M119" s="68">
        <f>+M120</f>
        <v>1</v>
      </c>
      <c r="N119" s="66"/>
    </row>
    <row r="120" spans="1:14" x14ac:dyDescent="0.2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70"/>
      <c r="L120" s="68"/>
      <c r="M120" s="68">
        <f t="shared" ref="M120:M133" si="8">+M121</f>
        <v>1</v>
      </c>
      <c r="N120" s="68"/>
    </row>
    <row r="121" spans="1:14" ht="15.75" x14ac:dyDescent="0.25">
      <c r="A121" s="71" t="s">
        <v>173</v>
      </c>
      <c r="B121" s="72"/>
      <c r="C121" s="73" t="str">
        <f>+D75</f>
        <v>8130701ПП10074200</v>
      </c>
      <c r="D121" s="74"/>
      <c r="E121" s="74"/>
      <c r="F121" s="74"/>
      <c r="G121" s="74"/>
      <c r="H121" s="74"/>
      <c r="I121" s="74"/>
      <c r="J121" s="74"/>
      <c r="K121" s="70" t="s">
        <v>292</v>
      </c>
      <c r="L121" s="68"/>
      <c r="M121" s="68">
        <f t="shared" si="8"/>
        <v>1</v>
      </c>
      <c r="N121" s="68"/>
    </row>
    <row r="122" spans="1:14" x14ac:dyDescent="0.25">
      <c r="A122" s="75"/>
      <c r="B122" s="76"/>
      <c r="C122" s="77"/>
      <c r="D122" s="77"/>
      <c r="E122" s="77"/>
      <c r="F122" s="77"/>
      <c r="G122" s="77"/>
      <c r="H122" s="77"/>
      <c r="I122" s="77"/>
      <c r="J122" s="77"/>
      <c r="K122" s="70"/>
      <c r="L122" s="68"/>
      <c r="M122" s="68">
        <f t="shared" si="8"/>
        <v>1</v>
      </c>
      <c r="N122" s="68"/>
    </row>
    <row r="123" spans="1:14" ht="15.75" x14ac:dyDescent="0.25">
      <c r="A123" s="71" t="s">
        <v>175</v>
      </c>
      <c r="B123" s="72"/>
      <c r="C123" s="72"/>
      <c r="D123" s="72"/>
      <c r="E123" s="78" t="s">
        <v>176</v>
      </c>
      <c r="F123" s="78"/>
      <c r="G123" s="78"/>
      <c r="H123" s="78"/>
      <c r="I123" s="78"/>
      <c r="J123" s="78"/>
      <c r="K123" s="70"/>
      <c r="L123" s="68"/>
      <c r="M123" s="68">
        <f t="shared" si="8"/>
        <v>1</v>
      </c>
      <c r="N123" s="68"/>
    </row>
    <row r="124" spans="1:14" ht="15.75" x14ac:dyDescent="0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0"/>
      <c r="L124" s="68"/>
      <c r="M124" s="68">
        <f t="shared" si="8"/>
        <v>1</v>
      </c>
      <c r="N124" s="68"/>
    </row>
    <row r="125" spans="1:14" ht="15.75" x14ac:dyDescent="0.25">
      <c r="A125" s="215" t="s">
        <v>177</v>
      </c>
      <c r="B125" s="215"/>
      <c r="C125" s="215"/>
      <c r="D125" s="215"/>
      <c r="E125" s="215"/>
      <c r="F125" s="215"/>
      <c r="G125" s="215"/>
      <c r="H125" s="215"/>
      <c r="I125" s="215"/>
      <c r="J125" s="215"/>
      <c r="K125" s="70"/>
      <c r="L125" s="68"/>
      <c r="M125" s="68">
        <f t="shared" si="8"/>
        <v>1</v>
      </c>
      <c r="N125" s="68"/>
    </row>
    <row r="126" spans="1:14" x14ac:dyDescent="0.2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70"/>
      <c r="L126" s="68"/>
      <c r="M126" s="68">
        <f t="shared" si="8"/>
        <v>1</v>
      </c>
      <c r="N126" s="68"/>
    </row>
    <row r="127" spans="1:14" x14ac:dyDescent="0.25">
      <c r="A127" s="79" t="s">
        <v>178</v>
      </c>
      <c r="B127" s="79" t="s">
        <v>179</v>
      </c>
      <c r="C127" s="79" t="s">
        <v>180</v>
      </c>
      <c r="D127" s="200" t="s">
        <v>181</v>
      </c>
      <c r="E127" s="201"/>
      <c r="F127" s="201"/>
      <c r="G127" s="202"/>
      <c r="H127" s="79" t="s">
        <v>182</v>
      </c>
      <c r="I127" s="79" t="s">
        <v>183</v>
      </c>
      <c r="J127" s="80" t="s">
        <v>184</v>
      </c>
      <c r="K127" s="70"/>
      <c r="L127" s="68"/>
      <c r="M127" s="68">
        <f t="shared" si="8"/>
        <v>1</v>
      </c>
      <c r="N127" s="68"/>
    </row>
    <row r="128" spans="1:14" x14ac:dyDescent="0.25">
      <c r="A128" s="81" t="s">
        <v>185</v>
      </c>
      <c r="B128" s="81" t="s">
        <v>186</v>
      </c>
      <c r="C128" s="81" t="s">
        <v>187</v>
      </c>
      <c r="D128" s="79" t="s">
        <v>188</v>
      </c>
      <c r="E128" s="200" t="s">
        <v>36</v>
      </c>
      <c r="F128" s="201"/>
      <c r="G128" s="202"/>
      <c r="H128" s="81" t="s">
        <v>189</v>
      </c>
      <c r="I128" s="81" t="s">
        <v>190</v>
      </c>
      <c r="J128" s="82" t="s">
        <v>191</v>
      </c>
      <c r="K128" s="70"/>
      <c r="L128" s="68"/>
      <c r="M128" s="68">
        <f t="shared" si="8"/>
        <v>1</v>
      </c>
      <c r="N128" s="68"/>
    </row>
    <row r="129" spans="1:14" x14ac:dyDescent="0.25">
      <c r="A129" s="81"/>
      <c r="B129" s="81" t="s">
        <v>192</v>
      </c>
      <c r="C129" s="81" t="s">
        <v>193</v>
      </c>
      <c r="D129" s="81"/>
      <c r="E129" s="79" t="s">
        <v>194</v>
      </c>
      <c r="F129" s="79" t="s">
        <v>195</v>
      </c>
      <c r="G129" s="79" t="s">
        <v>195</v>
      </c>
      <c r="H129" s="81" t="s">
        <v>196</v>
      </c>
      <c r="I129" s="81"/>
      <c r="J129" s="82" t="s">
        <v>197</v>
      </c>
      <c r="K129" s="70"/>
      <c r="L129" s="68"/>
      <c r="M129" s="68">
        <f t="shared" si="8"/>
        <v>1</v>
      </c>
      <c r="N129" s="68"/>
    </row>
    <row r="130" spans="1:14" x14ac:dyDescent="0.25">
      <c r="A130" s="81"/>
      <c r="B130" s="81"/>
      <c r="C130" s="81"/>
      <c r="D130" s="81"/>
      <c r="E130" s="81" t="s">
        <v>196</v>
      </c>
      <c r="F130" s="81" t="s">
        <v>198</v>
      </c>
      <c r="G130" s="81" t="s">
        <v>199</v>
      </c>
      <c r="H130" s="81" t="s">
        <v>200</v>
      </c>
      <c r="I130" s="81"/>
      <c r="J130" s="82" t="s">
        <v>201</v>
      </c>
      <c r="K130" s="70"/>
      <c r="L130" s="68"/>
      <c r="M130" s="68">
        <f t="shared" si="8"/>
        <v>1</v>
      </c>
      <c r="N130" s="68"/>
    </row>
    <row r="131" spans="1:14" x14ac:dyDescent="0.25">
      <c r="A131" s="81"/>
      <c r="B131" s="81"/>
      <c r="C131" s="81"/>
      <c r="D131" s="81"/>
      <c r="E131" s="81" t="s">
        <v>202</v>
      </c>
      <c r="F131" s="81" t="s">
        <v>203</v>
      </c>
      <c r="G131" s="81" t="s">
        <v>203</v>
      </c>
      <c r="H131" s="81"/>
      <c r="I131" s="81"/>
      <c r="J131" s="82" t="s">
        <v>204</v>
      </c>
      <c r="K131" s="70"/>
      <c r="L131" s="68"/>
      <c r="M131" s="68">
        <f t="shared" si="8"/>
        <v>1</v>
      </c>
      <c r="N131" s="68"/>
    </row>
    <row r="132" spans="1:14" x14ac:dyDescent="0.25">
      <c r="A132" s="83">
        <v>1</v>
      </c>
      <c r="B132" s="83">
        <v>2</v>
      </c>
      <c r="C132" s="83">
        <v>3</v>
      </c>
      <c r="D132" s="83">
        <v>4</v>
      </c>
      <c r="E132" s="83">
        <v>5</v>
      </c>
      <c r="F132" s="83">
        <v>6</v>
      </c>
      <c r="G132" s="83">
        <v>7</v>
      </c>
      <c r="H132" s="83">
        <v>8</v>
      </c>
      <c r="I132" s="83">
        <v>9</v>
      </c>
      <c r="J132" s="84">
        <v>10</v>
      </c>
      <c r="K132" s="70"/>
      <c r="L132" s="68"/>
      <c r="M132" s="68">
        <f t="shared" si="8"/>
        <v>1</v>
      </c>
      <c r="N132" s="68"/>
    </row>
    <row r="133" spans="1:14" ht="25.5" x14ac:dyDescent="0.25">
      <c r="A133" s="83">
        <v>1</v>
      </c>
      <c r="B133" s="85" t="s">
        <v>206</v>
      </c>
      <c r="C133" s="86">
        <f>+L134</f>
        <v>7</v>
      </c>
      <c r="D133" s="87">
        <f>+SUM(E133:G133)</f>
        <v>652.9</v>
      </c>
      <c r="E133" s="87">
        <f>ROUND(J133/I133/12/C133,1)</f>
        <v>652.9</v>
      </c>
      <c r="F133" s="87"/>
      <c r="G133" s="87"/>
      <c r="H133" s="87"/>
      <c r="I133" s="86">
        <v>2.5</v>
      </c>
      <c r="J133" s="87">
        <f>+K134</f>
        <v>137100</v>
      </c>
      <c r="K133" s="70"/>
      <c r="L133" s="68"/>
      <c r="M133" s="68">
        <f t="shared" si="8"/>
        <v>1</v>
      </c>
      <c r="N133" s="68"/>
    </row>
    <row r="134" spans="1:14" x14ac:dyDescent="0.25">
      <c r="A134" s="88" t="s">
        <v>209</v>
      </c>
      <c r="B134" s="89"/>
      <c r="C134" s="83" t="s">
        <v>210</v>
      </c>
      <c r="D134" s="87">
        <f>+SUM(D133:D133)</f>
        <v>652.9</v>
      </c>
      <c r="E134" s="83" t="s">
        <v>210</v>
      </c>
      <c r="F134" s="83" t="s">
        <v>210</v>
      </c>
      <c r="G134" s="83" t="s">
        <v>210</v>
      </c>
      <c r="H134" s="90" t="s">
        <v>210</v>
      </c>
      <c r="I134" s="83" t="s">
        <v>210</v>
      </c>
      <c r="J134" s="87">
        <f>+SUM(J133:J133)</f>
        <v>137100</v>
      </c>
      <c r="K134" s="70">
        <f>+[1]ШС22!$FN$15</f>
        <v>137100</v>
      </c>
      <c r="L134" s="68">
        <f>+ROUND(K134/(675*2.5*12),0)</f>
        <v>7</v>
      </c>
      <c r="M134" s="68">
        <f>+IF(K134=0,0,1)</f>
        <v>1</v>
      </c>
      <c r="N134" s="68"/>
    </row>
    <row r="135" spans="1:14" ht="15.75" x14ac:dyDescent="0.25">
      <c r="A135" s="91"/>
      <c r="B135" s="91"/>
      <c r="C135" s="91"/>
      <c r="D135" s="91"/>
      <c r="E135" s="91"/>
      <c r="F135" s="91"/>
      <c r="G135" s="68"/>
      <c r="H135" s="68"/>
      <c r="I135" s="68"/>
      <c r="J135" s="68"/>
      <c r="K135" s="70"/>
      <c r="L135" s="68"/>
      <c r="M135" s="68">
        <f t="shared" ref="M135:M157" si="9">+M136</f>
        <v>1</v>
      </c>
      <c r="N135" s="68"/>
    </row>
    <row r="136" spans="1:14" ht="15.75" x14ac:dyDescent="0.25">
      <c r="A136" s="215" t="s">
        <v>211</v>
      </c>
      <c r="B136" s="215"/>
      <c r="C136" s="215"/>
      <c r="D136" s="215"/>
      <c r="E136" s="215"/>
      <c r="F136" s="215"/>
      <c r="G136" s="215"/>
      <c r="H136" s="215"/>
      <c r="I136" s="215"/>
      <c r="J136" s="215"/>
      <c r="K136" s="70"/>
      <c r="L136" s="68"/>
      <c r="M136" s="68">
        <f t="shared" si="9"/>
        <v>1</v>
      </c>
      <c r="N136" s="68"/>
    </row>
    <row r="137" spans="1:14" ht="15.75" x14ac:dyDescent="0.25">
      <c r="A137" s="215" t="s">
        <v>212</v>
      </c>
      <c r="B137" s="215"/>
      <c r="C137" s="215"/>
      <c r="D137" s="215"/>
      <c r="E137" s="215"/>
      <c r="F137" s="215"/>
      <c r="G137" s="215"/>
      <c r="H137" s="215"/>
      <c r="I137" s="215"/>
      <c r="J137" s="215"/>
      <c r="K137" s="70"/>
      <c r="L137" s="68"/>
      <c r="M137" s="68">
        <f t="shared" si="9"/>
        <v>1</v>
      </c>
      <c r="N137" s="68"/>
    </row>
    <row r="138" spans="1:14" ht="15.75" x14ac:dyDescent="0.25">
      <c r="A138" s="215" t="s">
        <v>213</v>
      </c>
      <c r="B138" s="215"/>
      <c r="C138" s="215"/>
      <c r="D138" s="215"/>
      <c r="E138" s="215"/>
      <c r="F138" s="215"/>
      <c r="G138" s="215"/>
      <c r="H138" s="215"/>
      <c r="I138" s="215"/>
      <c r="J138" s="215"/>
      <c r="K138" s="70"/>
      <c r="L138" s="68"/>
      <c r="M138" s="68">
        <f t="shared" si="9"/>
        <v>1</v>
      </c>
      <c r="N138" s="68"/>
    </row>
    <row r="139" spans="1:14" x14ac:dyDescent="0.25">
      <c r="A139" s="92"/>
      <c r="B139" s="92"/>
      <c r="C139" s="92"/>
      <c r="D139" s="92"/>
      <c r="E139" s="92"/>
      <c r="F139" s="92"/>
      <c r="G139" s="68"/>
      <c r="H139" s="68"/>
      <c r="I139" s="68"/>
      <c r="J139" s="68"/>
      <c r="K139" s="70"/>
      <c r="L139" s="68"/>
      <c r="M139" s="68">
        <f t="shared" si="9"/>
        <v>1</v>
      </c>
      <c r="N139" s="68"/>
    </row>
    <row r="140" spans="1:14" x14ac:dyDescent="0.25">
      <c r="A140" s="79" t="s">
        <v>178</v>
      </c>
      <c r="B140" s="197" t="s">
        <v>214</v>
      </c>
      <c r="C140" s="198"/>
      <c r="D140" s="198"/>
      <c r="E140" s="198"/>
      <c r="F140" s="198"/>
      <c r="G140" s="198"/>
      <c r="H140" s="199"/>
      <c r="I140" s="79" t="s">
        <v>215</v>
      </c>
      <c r="J140" s="80" t="s">
        <v>216</v>
      </c>
      <c r="K140" s="70"/>
      <c r="L140" s="68"/>
      <c r="M140" s="68">
        <f t="shared" si="9"/>
        <v>1</v>
      </c>
      <c r="N140" s="68"/>
    </row>
    <row r="141" spans="1:14" x14ac:dyDescent="0.25">
      <c r="A141" s="81" t="s">
        <v>185</v>
      </c>
      <c r="B141" s="81"/>
      <c r="C141" s="93"/>
      <c r="D141" s="94"/>
      <c r="E141" s="94"/>
      <c r="F141" s="93"/>
      <c r="G141" s="93"/>
      <c r="H141" s="95"/>
      <c r="I141" s="81" t="s">
        <v>217</v>
      </c>
      <c r="J141" s="82" t="s">
        <v>218</v>
      </c>
      <c r="K141" s="70"/>
      <c r="L141" s="68"/>
      <c r="M141" s="68">
        <f t="shared" si="9"/>
        <v>1</v>
      </c>
      <c r="N141" s="68"/>
    </row>
    <row r="142" spans="1:14" x14ac:dyDescent="0.25">
      <c r="A142" s="81"/>
      <c r="B142" s="81"/>
      <c r="C142" s="93"/>
      <c r="D142" s="94"/>
      <c r="E142" s="94"/>
      <c r="F142" s="93"/>
      <c r="G142" s="93"/>
      <c r="H142" s="95"/>
      <c r="I142" s="81" t="s">
        <v>219</v>
      </c>
      <c r="J142" s="82"/>
      <c r="K142" s="70"/>
      <c r="L142" s="68"/>
      <c r="M142" s="68">
        <f t="shared" si="9"/>
        <v>1</v>
      </c>
      <c r="N142" s="68"/>
    </row>
    <row r="143" spans="1:14" x14ac:dyDescent="0.25">
      <c r="A143" s="90"/>
      <c r="B143" s="90"/>
      <c r="C143" s="96"/>
      <c r="D143" s="97"/>
      <c r="E143" s="97"/>
      <c r="F143" s="96"/>
      <c r="G143" s="96"/>
      <c r="H143" s="98"/>
      <c r="I143" s="90" t="s">
        <v>220</v>
      </c>
      <c r="J143" s="99"/>
      <c r="K143" s="70"/>
      <c r="L143" s="68"/>
      <c r="M143" s="68">
        <f t="shared" si="9"/>
        <v>1</v>
      </c>
      <c r="N143" s="68"/>
    </row>
    <row r="144" spans="1:14" x14ac:dyDescent="0.25">
      <c r="A144" s="83">
        <v>1</v>
      </c>
      <c r="B144" s="200">
        <v>2</v>
      </c>
      <c r="C144" s="201"/>
      <c r="D144" s="201"/>
      <c r="E144" s="201"/>
      <c r="F144" s="201"/>
      <c r="G144" s="201"/>
      <c r="H144" s="202"/>
      <c r="I144" s="83">
        <v>3</v>
      </c>
      <c r="J144" s="84">
        <v>4</v>
      </c>
      <c r="K144" s="70"/>
      <c r="L144" s="68"/>
      <c r="M144" s="68">
        <f t="shared" si="9"/>
        <v>1</v>
      </c>
      <c r="N144" s="68"/>
    </row>
    <row r="145" spans="1:14" x14ac:dyDescent="0.25">
      <c r="A145" s="83">
        <v>1</v>
      </c>
      <c r="B145" s="100" t="s">
        <v>221</v>
      </c>
      <c r="C145" s="101"/>
      <c r="D145" s="102"/>
      <c r="E145" s="102"/>
      <c r="F145" s="101"/>
      <c r="G145" s="101"/>
      <c r="H145" s="103"/>
      <c r="I145" s="83" t="s">
        <v>210</v>
      </c>
      <c r="J145" s="87"/>
      <c r="K145" s="70"/>
      <c r="L145" s="68"/>
      <c r="M145" s="68">
        <f t="shared" si="9"/>
        <v>1</v>
      </c>
      <c r="N145" s="68"/>
    </row>
    <row r="146" spans="1:14" x14ac:dyDescent="0.25">
      <c r="A146" s="79" t="s">
        <v>222</v>
      </c>
      <c r="B146" s="104" t="s">
        <v>36</v>
      </c>
      <c r="C146" s="93"/>
      <c r="D146" s="94"/>
      <c r="E146" s="94"/>
      <c r="F146" s="93"/>
      <c r="G146" s="93"/>
      <c r="H146" s="93"/>
      <c r="I146" s="79"/>
      <c r="J146" s="87"/>
      <c r="K146" s="70"/>
      <c r="L146" s="68"/>
      <c r="M146" s="68">
        <f t="shared" si="9"/>
        <v>1</v>
      </c>
      <c r="N146" s="68"/>
    </row>
    <row r="147" spans="1:14" x14ac:dyDescent="0.25">
      <c r="A147" s="90"/>
      <c r="B147" s="104" t="s">
        <v>223</v>
      </c>
      <c r="C147" s="93"/>
      <c r="D147" s="94"/>
      <c r="E147" s="94"/>
      <c r="F147" s="93"/>
      <c r="G147" s="93"/>
      <c r="H147" s="93"/>
      <c r="I147" s="87">
        <f>+K158</f>
        <v>45400</v>
      </c>
      <c r="J147" s="87">
        <f>+K158-J152-J154-J157</f>
        <v>41677.199999999997</v>
      </c>
      <c r="K147" s="70"/>
      <c r="L147" s="68">
        <v>0.22</v>
      </c>
      <c r="M147" s="68">
        <f t="shared" si="9"/>
        <v>1</v>
      </c>
      <c r="N147" s="68"/>
    </row>
    <row r="148" spans="1:14" x14ac:dyDescent="0.25">
      <c r="A148" s="83" t="s">
        <v>224</v>
      </c>
      <c r="B148" s="100" t="s">
        <v>225</v>
      </c>
      <c r="C148" s="101"/>
      <c r="D148" s="102"/>
      <c r="E148" s="102"/>
      <c r="F148" s="101"/>
      <c r="G148" s="101"/>
      <c r="H148" s="103"/>
      <c r="I148" s="83"/>
      <c r="J148" s="87"/>
      <c r="K148" s="70"/>
      <c r="L148" s="68"/>
      <c r="M148" s="68">
        <f t="shared" si="9"/>
        <v>1</v>
      </c>
      <c r="N148" s="68"/>
    </row>
    <row r="149" spans="1:14" x14ac:dyDescent="0.25">
      <c r="A149" s="79" t="s">
        <v>226</v>
      </c>
      <c r="B149" s="105" t="s">
        <v>227</v>
      </c>
      <c r="C149" s="106"/>
      <c r="D149" s="107"/>
      <c r="E149" s="107"/>
      <c r="F149" s="106"/>
      <c r="G149" s="106"/>
      <c r="H149" s="108"/>
      <c r="I149" s="79"/>
      <c r="J149" s="87"/>
      <c r="K149" s="70"/>
      <c r="L149" s="68"/>
      <c r="M149" s="68">
        <f t="shared" si="9"/>
        <v>1</v>
      </c>
      <c r="N149" s="68"/>
    </row>
    <row r="150" spans="1:14" x14ac:dyDescent="0.25">
      <c r="A150" s="79">
        <v>2</v>
      </c>
      <c r="B150" s="105" t="s">
        <v>228</v>
      </c>
      <c r="C150" s="106"/>
      <c r="D150" s="107"/>
      <c r="E150" s="107"/>
      <c r="F150" s="106"/>
      <c r="G150" s="106"/>
      <c r="H150" s="108"/>
      <c r="I150" s="79" t="s">
        <v>210</v>
      </c>
      <c r="J150" s="87"/>
      <c r="K150" s="70"/>
      <c r="L150" s="68"/>
      <c r="M150" s="68">
        <f t="shared" si="9"/>
        <v>1</v>
      </c>
      <c r="N150" s="68"/>
    </row>
    <row r="151" spans="1:14" x14ac:dyDescent="0.25">
      <c r="A151" s="79" t="s">
        <v>229</v>
      </c>
      <c r="B151" s="105" t="s">
        <v>36</v>
      </c>
      <c r="C151" s="106"/>
      <c r="D151" s="107"/>
      <c r="E151" s="107"/>
      <c r="F151" s="106"/>
      <c r="G151" s="106"/>
      <c r="H151" s="108"/>
      <c r="I151" s="79"/>
      <c r="J151" s="87"/>
      <c r="K151" s="70"/>
      <c r="L151" s="68"/>
      <c r="M151" s="68">
        <f t="shared" si="9"/>
        <v>1</v>
      </c>
      <c r="N151" s="68"/>
    </row>
    <row r="152" spans="1:14" x14ac:dyDescent="0.25">
      <c r="A152" s="81"/>
      <c r="B152" s="104" t="s">
        <v>230</v>
      </c>
      <c r="C152" s="93"/>
      <c r="D152" s="94"/>
      <c r="E152" s="94"/>
      <c r="F152" s="93"/>
      <c r="G152" s="93"/>
      <c r="H152" s="95"/>
      <c r="I152" s="87">
        <f>+K158</f>
        <v>45400</v>
      </c>
      <c r="J152" s="87">
        <f>+I152*L152</f>
        <v>1316.6000000000001</v>
      </c>
      <c r="K152" s="70"/>
      <c r="L152" s="68">
        <v>2.9000000000000001E-2</v>
      </c>
      <c r="M152" s="68">
        <f t="shared" si="9"/>
        <v>1</v>
      </c>
      <c r="N152" s="68"/>
    </row>
    <row r="153" spans="1:14" x14ac:dyDescent="0.25">
      <c r="A153" s="79" t="s">
        <v>231</v>
      </c>
      <c r="B153" s="105" t="s">
        <v>232</v>
      </c>
      <c r="C153" s="106"/>
      <c r="D153" s="107"/>
      <c r="E153" s="107"/>
      <c r="F153" s="106"/>
      <c r="G153" s="106"/>
      <c r="H153" s="108"/>
      <c r="I153" s="87"/>
      <c r="J153" s="87"/>
      <c r="K153" s="70"/>
      <c r="L153" s="68"/>
      <c r="M153" s="68">
        <f t="shared" si="9"/>
        <v>1</v>
      </c>
      <c r="N153" s="68"/>
    </row>
    <row r="154" spans="1:14" x14ac:dyDescent="0.25">
      <c r="A154" s="79" t="s">
        <v>233</v>
      </c>
      <c r="B154" s="105" t="s">
        <v>234</v>
      </c>
      <c r="C154" s="106"/>
      <c r="D154" s="107"/>
      <c r="E154" s="107"/>
      <c r="F154" s="106"/>
      <c r="G154" s="106"/>
      <c r="H154" s="108"/>
      <c r="I154" s="87">
        <f>+K158</f>
        <v>45400</v>
      </c>
      <c r="J154" s="87">
        <f>+I154*L154</f>
        <v>90.8</v>
      </c>
      <c r="K154" s="70"/>
      <c r="L154" s="68">
        <v>2E-3</v>
      </c>
      <c r="M154" s="68">
        <f t="shared" si="9"/>
        <v>1</v>
      </c>
      <c r="N154" s="68"/>
    </row>
    <row r="155" spans="1:14" x14ac:dyDescent="0.25">
      <c r="A155" s="79" t="s">
        <v>235</v>
      </c>
      <c r="B155" s="105" t="s">
        <v>236</v>
      </c>
      <c r="C155" s="106"/>
      <c r="D155" s="107"/>
      <c r="E155" s="107"/>
      <c r="F155" s="106"/>
      <c r="G155" s="106"/>
      <c r="H155" s="108"/>
      <c r="I155" s="87"/>
      <c r="J155" s="87"/>
      <c r="K155" s="70"/>
      <c r="L155" s="68"/>
      <c r="M155" s="68">
        <f t="shared" si="9"/>
        <v>1</v>
      </c>
      <c r="N155" s="68"/>
    </row>
    <row r="156" spans="1:14" x14ac:dyDescent="0.25">
      <c r="A156" s="79" t="s">
        <v>237</v>
      </c>
      <c r="B156" s="105" t="s">
        <v>236</v>
      </c>
      <c r="C156" s="106"/>
      <c r="D156" s="107"/>
      <c r="E156" s="107"/>
      <c r="F156" s="106"/>
      <c r="G156" s="106"/>
      <c r="H156" s="108"/>
      <c r="I156" s="87"/>
      <c r="J156" s="87"/>
      <c r="K156" s="70"/>
      <c r="L156" s="68"/>
      <c r="M156" s="68">
        <f t="shared" si="9"/>
        <v>1</v>
      </c>
      <c r="N156" s="68"/>
    </row>
    <row r="157" spans="1:14" x14ac:dyDescent="0.25">
      <c r="A157" s="79">
        <v>3</v>
      </c>
      <c r="B157" s="105" t="s">
        <v>238</v>
      </c>
      <c r="C157" s="106"/>
      <c r="D157" s="107"/>
      <c r="E157" s="107"/>
      <c r="F157" s="106"/>
      <c r="G157" s="106"/>
      <c r="H157" s="108"/>
      <c r="I157" s="87">
        <f>+K158</f>
        <v>45400</v>
      </c>
      <c r="J157" s="87">
        <f>+I157*L157</f>
        <v>2315.3999999999996</v>
      </c>
      <c r="K157" s="70"/>
      <c r="L157" s="68">
        <v>5.0999999999999997E-2</v>
      </c>
      <c r="M157" s="68">
        <f t="shared" si="9"/>
        <v>1</v>
      </c>
      <c r="N157" s="68"/>
    </row>
    <row r="158" spans="1:14" x14ac:dyDescent="0.25">
      <c r="A158" s="83"/>
      <c r="B158" s="83" t="s">
        <v>209</v>
      </c>
      <c r="C158" s="101"/>
      <c r="D158" s="102"/>
      <c r="E158" s="102"/>
      <c r="F158" s="101"/>
      <c r="G158" s="101"/>
      <c r="H158" s="103"/>
      <c r="I158" s="83" t="s">
        <v>210</v>
      </c>
      <c r="J158" s="87">
        <f>+ SUM(J145:J157)</f>
        <v>45400</v>
      </c>
      <c r="K158" s="70">
        <f>+[1]ШС22!$FQ$15</f>
        <v>45400</v>
      </c>
      <c r="L158" s="68"/>
      <c r="M158" s="68">
        <f>+IF(K158=0,0,1)</f>
        <v>1</v>
      </c>
      <c r="N158" s="68"/>
    </row>
    <row r="159" spans="1:14" x14ac:dyDescent="0.2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70"/>
      <c r="L159" s="68"/>
      <c r="M159" s="68">
        <f t="shared" ref="M159:M171" si="10">+M160</f>
        <v>1</v>
      </c>
      <c r="N159" s="68"/>
    </row>
    <row r="160" spans="1:14" ht="15.75" x14ac:dyDescent="0.25">
      <c r="A160" s="215" t="s">
        <v>293</v>
      </c>
      <c r="B160" s="215"/>
      <c r="C160" s="215"/>
      <c r="D160" s="215"/>
      <c r="E160" s="215"/>
      <c r="F160" s="215"/>
      <c r="G160" s="215"/>
      <c r="H160" s="215"/>
      <c r="I160" s="215"/>
      <c r="J160" s="215"/>
      <c r="K160" s="65"/>
      <c r="L160" s="68"/>
      <c r="M160" s="68">
        <f t="shared" si="10"/>
        <v>1</v>
      </c>
      <c r="N160" s="68"/>
    </row>
    <row r="161" spans="1:14" x14ac:dyDescent="0.2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70"/>
      <c r="L161" s="68"/>
      <c r="M161" s="68">
        <f t="shared" si="10"/>
        <v>1</v>
      </c>
      <c r="N161" s="68"/>
    </row>
    <row r="162" spans="1:14" ht="15.75" x14ac:dyDescent="0.25">
      <c r="A162" s="71" t="s">
        <v>173</v>
      </c>
      <c r="B162" s="112"/>
      <c r="C162" s="112"/>
      <c r="D162" s="73" t="str">
        <f>+C121</f>
        <v>8130701ПП10074200</v>
      </c>
      <c r="E162" s="113"/>
      <c r="F162" s="113"/>
      <c r="G162" s="113"/>
      <c r="H162" s="113"/>
      <c r="I162" s="113"/>
      <c r="J162" s="113"/>
      <c r="K162" s="70"/>
      <c r="L162" s="68"/>
      <c r="M162" s="68">
        <f t="shared" si="10"/>
        <v>1</v>
      </c>
      <c r="N162" s="68"/>
    </row>
    <row r="163" spans="1:14" x14ac:dyDescent="0.2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70"/>
      <c r="L163" s="68"/>
      <c r="M163" s="68">
        <f t="shared" si="10"/>
        <v>1</v>
      </c>
      <c r="N163" s="68"/>
    </row>
    <row r="164" spans="1:14" ht="15.75" x14ac:dyDescent="0.25">
      <c r="A164" s="71" t="s">
        <v>175</v>
      </c>
      <c r="B164" s="112"/>
      <c r="C164" s="112"/>
      <c r="D164" s="78" t="s">
        <v>176</v>
      </c>
      <c r="E164" s="115"/>
      <c r="F164" s="115"/>
      <c r="G164" s="115"/>
      <c r="H164" s="115"/>
      <c r="I164" s="115"/>
      <c r="J164" s="115"/>
      <c r="K164" s="70"/>
      <c r="L164" s="68"/>
      <c r="M164" s="68">
        <f t="shared" si="10"/>
        <v>1</v>
      </c>
      <c r="N164" s="68"/>
    </row>
    <row r="165" spans="1:14" x14ac:dyDescent="0.2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70"/>
      <c r="L165" s="68"/>
      <c r="M165" s="68">
        <f t="shared" si="10"/>
        <v>1</v>
      </c>
      <c r="N165" s="68"/>
    </row>
    <row r="166" spans="1:14" x14ac:dyDescent="0.25">
      <c r="A166" s="79" t="s">
        <v>178</v>
      </c>
      <c r="B166" s="197" t="s">
        <v>294</v>
      </c>
      <c r="C166" s="198"/>
      <c r="D166" s="198"/>
      <c r="E166" s="198"/>
      <c r="F166" s="198"/>
      <c r="G166" s="199"/>
      <c r="H166" s="79" t="s">
        <v>295</v>
      </c>
      <c r="I166" s="79" t="s">
        <v>242</v>
      </c>
      <c r="J166" s="80" t="s">
        <v>296</v>
      </c>
      <c r="K166" s="70"/>
      <c r="L166" s="68"/>
      <c r="M166" s="68">
        <f t="shared" si="10"/>
        <v>1</v>
      </c>
      <c r="N166" s="68"/>
    </row>
    <row r="167" spans="1:14" x14ac:dyDescent="0.25">
      <c r="A167" s="81" t="s">
        <v>185</v>
      </c>
      <c r="B167" s="81"/>
      <c r="C167" s="93"/>
      <c r="D167" s="93"/>
      <c r="E167" s="93"/>
      <c r="F167" s="93"/>
      <c r="G167" s="93"/>
      <c r="H167" s="81" t="s">
        <v>297</v>
      </c>
      <c r="I167" s="81" t="s">
        <v>246</v>
      </c>
      <c r="J167" s="82" t="s">
        <v>298</v>
      </c>
      <c r="K167" s="70"/>
      <c r="L167" s="68"/>
      <c r="M167" s="68">
        <f t="shared" si="10"/>
        <v>1</v>
      </c>
      <c r="N167" s="68"/>
    </row>
    <row r="168" spans="1:14" x14ac:dyDescent="0.25">
      <c r="A168" s="81"/>
      <c r="B168" s="81"/>
      <c r="C168" s="93"/>
      <c r="D168" s="93"/>
      <c r="E168" s="93"/>
      <c r="F168" s="93"/>
      <c r="G168" s="93"/>
      <c r="H168" s="81"/>
      <c r="I168" s="81"/>
      <c r="J168" s="82" t="s">
        <v>288</v>
      </c>
      <c r="K168" s="70"/>
      <c r="L168" s="68"/>
      <c r="M168" s="68">
        <f t="shared" si="10"/>
        <v>1</v>
      </c>
      <c r="N168" s="68"/>
    </row>
    <row r="169" spans="1:14" x14ac:dyDescent="0.25">
      <c r="A169" s="83">
        <v>1</v>
      </c>
      <c r="B169" s="200">
        <v>2</v>
      </c>
      <c r="C169" s="201"/>
      <c r="D169" s="201"/>
      <c r="E169" s="201"/>
      <c r="F169" s="201"/>
      <c r="G169" s="202"/>
      <c r="H169" s="83">
        <v>3</v>
      </c>
      <c r="I169" s="83">
        <v>4</v>
      </c>
      <c r="J169" s="84">
        <v>5</v>
      </c>
      <c r="K169" s="70"/>
      <c r="L169" s="68"/>
      <c r="M169" s="68">
        <f t="shared" si="10"/>
        <v>1</v>
      </c>
      <c r="N169" s="68"/>
    </row>
    <row r="170" spans="1:14" x14ac:dyDescent="0.25">
      <c r="A170" s="90">
        <v>1</v>
      </c>
      <c r="B170" s="212" t="s">
        <v>299</v>
      </c>
      <c r="C170" s="213"/>
      <c r="D170" s="213"/>
      <c r="E170" s="213"/>
      <c r="F170" s="213"/>
      <c r="G170" s="214"/>
      <c r="H170" s="111">
        <f>+K172</f>
        <v>29900</v>
      </c>
      <c r="I170" s="86">
        <v>1</v>
      </c>
      <c r="J170" s="111">
        <f>+K172</f>
        <v>29900</v>
      </c>
      <c r="K170" s="70"/>
      <c r="L170" s="68"/>
      <c r="M170" s="68">
        <f t="shared" si="10"/>
        <v>1</v>
      </c>
      <c r="N170" s="68"/>
    </row>
    <row r="171" spans="1:14" x14ac:dyDescent="0.25">
      <c r="A171" s="90"/>
      <c r="B171" s="200"/>
      <c r="C171" s="201"/>
      <c r="D171" s="201"/>
      <c r="E171" s="201"/>
      <c r="F171" s="201"/>
      <c r="G171" s="202"/>
      <c r="H171" s="90"/>
      <c r="I171" s="83"/>
      <c r="J171" s="99"/>
      <c r="K171" s="70"/>
      <c r="L171" s="68"/>
      <c r="M171" s="68">
        <f t="shared" si="10"/>
        <v>1</v>
      </c>
      <c r="N171" s="68"/>
    </row>
    <row r="172" spans="1:14" x14ac:dyDescent="0.25">
      <c r="A172" s="90"/>
      <c r="B172" s="212" t="s">
        <v>209</v>
      </c>
      <c r="C172" s="213"/>
      <c r="D172" s="213"/>
      <c r="E172" s="213"/>
      <c r="F172" s="213"/>
      <c r="G172" s="214"/>
      <c r="H172" s="90" t="s">
        <v>210</v>
      </c>
      <c r="I172" s="83" t="s">
        <v>210</v>
      </c>
      <c r="J172" s="111">
        <f>+J170</f>
        <v>29900</v>
      </c>
      <c r="K172" s="70">
        <f>+[1]ШС22!$FT$15</f>
        <v>29900</v>
      </c>
      <c r="L172" s="68"/>
      <c r="M172" s="68">
        <f>+IF(K172=0,0,1)</f>
        <v>1</v>
      </c>
      <c r="N172" s="68"/>
    </row>
    <row r="173" spans="1:14" hidden="1" x14ac:dyDescent="0.2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70"/>
      <c r="L173" s="68"/>
      <c r="M173" s="68">
        <f t="shared" ref="M173:M186" si="11">+M174</f>
        <v>0</v>
      </c>
      <c r="N173" s="68"/>
    </row>
    <row r="174" spans="1:14" ht="15.75" hidden="1" x14ac:dyDescent="0.25">
      <c r="A174" s="215" t="s">
        <v>172</v>
      </c>
      <c r="B174" s="215"/>
      <c r="C174" s="215"/>
      <c r="D174" s="215"/>
      <c r="E174" s="215"/>
      <c r="F174" s="215"/>
      <c r="G174" s="215"/>
      <c r="H174" s="215"/>
      <c r="I174" s="215"/>
      <c r="J174" s="215"/>
      <c r="K174" s="70"/>
      <c r="L174" s="68"/>
      <c r="M174" s="68">
        <f t="shared" si="11"/>
        <v>0</v>
      </c>
      <c r="N174" s="68"/>
    </row>
    <row r="175" spans="1:14" ht="15.75" hidden="1" x14ac:dyDescent="0.2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70"/>
      <c r="L175" s="68"/>
      <c r="M175" s="68">
        <f t="shared" si="11"/>
        <v>0</v>
      </c>
      <c r="N175" s="68"/>
    </row>
    <row r="176" spans="1:14" ht="15.75" hidden="1" x14ac:dyDescent="0.25">
      <c r="A176" s="71" t="s">
        <v>173</v>
      </c>
      <c r="B176" s="72"/>
      <c r="C176" s="73" t="str">
        <f>+[1]Авт!$N$20</f>
        <v>8130701ШС10000004</v>
      </c>
      <c r="D176" s="74"/>
      <c r="E176" s="74"/>
      <c r="F176" s="74"/>
      <c r="G176" s="74"/>
      <c r="H176" s="74"/>
      <c r="I176" s="74"/>
      <c r="J176" s="74"/>
      <c r="K176" s="70" t="s">
        <v>300</v>
      </c>
      <c r="L176" s="68"/>
      <c r="M176" s="68">
        <f t="shared" si="11"/>
        <v>0</v>
      </c>
      <c r="N176" s="68"/>
    </row>
    <row r="177" spans="1:14" hidden="1" x14ac:dyDescent="0.25">
      <c r="A177" s="75"/>
      <c r="B177" s="76"/>
      <c r="C177" s="77"/>
      <c r="D177" s="77"/>
      <c r="E177" s="77"/>
      <c r="F177" s="77"/>
      <c r="G177" s="77"/>
      <c r="H177" s="77"/>
      <c r="I177" s="77"/>
      <c r="J177" s="77"/>
      <c r="K177" s="70"/>
      <c r="L177" s="68"/>
      <c r="M177" s="68">
        <f t="shared" si="11"/>
        <v>0</v>
      </c>
      <c r="N177" s="68"/>
    </row>
    <row r="178" spans="1:14" ht="15.75" hidden="1" x14ac:dyDescent="0.25">
      <c r="A178" s="71" t="s">
        <v>175</v>
      </c>
      <c r="B178" s="72"/>
      <c r="C178" s="72"/>
      <c r="D178" s="72"/>
      <c r="E178" s="78" t="s">
        <v>301</v>
      </c>
      <c r="F178" s="78"/>
      <c r="G178" s="78"/>
      <c r="H178" s="78"/>
      <c r="I178" s="78"/>
      <c r="J178" s="78"/>
      <c r="K178" s="70"/>
      <c r="L178" s="68"/>
      <c r="M178" s="68">
        <f t="shared" si="11"/>
        <v>0</v>
      </c>
      <c r="N178" s="68"/>
    </row>
    <row r="179" spans="1:14" ht="15.75" hidden="1" x14ac:dyDescent="0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0"/>
      <c r="L179" s="68"/>
      <c r="M179" s="68">
        <f t="shared" si="11"/>
        <v>0</v>
      </c>
      <c r="N179" s="68"/>
    </row>
    <row r="180" spans="1:14" ht="15.75" hidden="1" x14ac:dyDescent="0.25">
      <c r="A180" s="215" t="s">
        <v>177</v>
      </c>
      <c r="B180" s="215"/>
      <c r="C180" s="215"/>
      <c r="D180" s="215"/>
      <c r="E180" s="215"/>
      <c r="F180" s="215"/>
      <c r="G180" s="215"/>
      <c r="H180" s="215"/>
      <c r="I180" s="215"/>
      <c r="J180" s="215"/>
      <c r="K180" s="70"/>
      <c r="L180" s="68"/>
      <c r="M180" s="68">
        <f t="shared" si="11"/>
        <v>0</v>
      </c>
      <c r="N180" s="68"/>
    </row>
    <row r="181" spans="1:14" hidden="1" x14ac:dyDescent="0.2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70"/>
      <c r="L181" s="68"/>
      <c r="M181" s="68">
        <f t="shared" si="11"/>
        <v>0</v>
      </c>
      <c r="N181" s="68"/>
    </row>
    <row r="182" spans="1:14" hidden="1" x14ac:dyDescent="0.25">
      <c r="A182" s="79" t="s">
        <v>178</v>
      </c>
      <c r="B182" s="79" t="s">
        <v>179</v>
      </c>
      <c r="C182" s="79" t="s">
        <v>180</v>
      </c>
      <c r="D182" s="200" t="s">
        <v>181</v>
      </c>
      <c r="E182" s="201"/>
      <c r="F182" s="201"/>
      <c r="G182" s="202"/>
      <c r="H182" s="79" t="s">
        <v>182</v>
      </c>
      <c r="I182" s="79" t="s">
        <v>183</v>
      </c>
      <c r="J182" s="80" t="s">
        <v>184</v>
      </c>
      <c r="K182" s="70"/>
      <c r="L182" s="68"/>
      <c r="M182" s="68">
        <f t="shared" si="11"/>
        <v>0</v>
      </c>
      <c r="N182" s="68"/>
    </row>
    <row r="183" spans="1:14" hidden="1" x14ac:dyDescent="0.25">
      <c r="A183" s="81" t="s">
        <v>185</v>
      </c>
      <c r="B183" s="81" t="s">
        <v>186</v>
      </c>
      <c r="C183" s="81" t="s">
        <v>187</v>
      </c>
      <c r="D183" s="79" t="s">
        <v>188</v>
      </c>
      <c r="E183" s="200" t="s">
        <v>36</v>
      </c>
      <c r="F183" s="201"/>
      <c r="G183" s="202"/>
      <c r="H183" s="81" t="s">
        <v>189</v>
      </c>
      <c r="I183" s="81" t="s">
        <v>190</v>
      </c>
      <c r="J183" s="82" t="s">
        <v>191</v>
      </c>
      <c r="K183" s="70"/>
      <c r="L183" s="68"/>
      <c r="M183" s="68">
        <f t="shared" si="11"/>
        <v>0</v>
      </c>
      <c r="N183" s="68"/>
    </row>
    <row r="184" spans="1:14" hidden="1" x14ac:dyDescent="0.25">
      <c r="A184" s="81"/>
      <c r="B184" s="81" t="s">
        <v>192</v>
      </c>
      <c r="C184" s="81" t="s">
        <v>193</v>
      </c>
      <c r="D184" s="81"/>
      <c r="E184" s="79" t="s">
        <v>194</v>
      </c>
      <c r="F184" s="79" t="s">
        <v>195</v>
      </c>
      <c r="G184" s="79" t="s">
        <v>195</v>
      </c>
      <c r="H184" s="81" t="s">
        <v>196</v>
      </c>
      <c r="I184" s="81"/>
      <c r="J184" s="82" t="s">
        <v>197</v>
      </c>
      <c r="K184" s="70"/>
      <c r="L184" s="68"/>
      <c r="M184" s="68">
        <f t="shared" si="11"/>
        <v>0</v>
      </c>
      <c r="N184" s="68"/>
    </row>
    <row r="185" spans="1:14" hidden="1" x14ac:dyDescent="0.25">
      <c r="A185" s="81"/>
      <c r="B185" s="81"/>
      <c r="C185" s="81"/>
      <c r="D185" s="81"/>
      <c r="E185" s="81" t="s">
        <v>196</v>
      </c>
      <c r="F185" s="81" t="s">
        <v>198</v>
      </c>
      <c r="G185" s="81" t="s">
        <v>199</v>
      </c>
      <c r="H185" s="81" t="s">
        <v>200</v>
      </c>
      <c r="I185" s="81"/>
      <c r="J185" s="82" t="s">
        <v>201</v>
      </c>
      <c r="K185" s="70"/>
      <c r="L185" s="68"/>
      <c r="M185" s="68">
        <f t="shared" si="11"/>
        <v>0</v>
      </c>
      <c r="N185" s="68"/>
    </row>
    <row r="186" spans="1:14" hidden="1" x14ac:dyDescent="0.25">
      <c r="A186" s="81"/>
      <c r="B186" s="81"/>
      <c r="C186" s="81"/>
      <c r="D186" s="81"/>
      <c r="E186" s="81" t="s">
        <v>202</v>
      </c>
      <c r="F186" s="81" t="s">
        <v>203</v>
      </c>
      <c r="G186" s="81" t="s">
        <v>203</v>
      </c>
      <c r="H186" s="81"/>
      <c r="I186" s="81"/>
      <c r="J186" s="82" t="s">
        <v>204</v>
      </c>
      <c r="K186" s="70"/>
      <c r="L186" s="68"/>
      <c r="M186" s="68">
        <f t="shared" si="11"/>
        <v>0</v>
      </c>
      <c r="N186" s="68"/>
    </row>
    <row r="187" spans="1:14" hidden="1" x14ac:dyDescent="0.25">
      <c r="A187" s="83">
        <v>1</v>
      </c>
      <c r="B187" s="83">
        <v>2</v>
      </c>
      <c r="C187" s="83">
        <v>3</v>
      </c>
      <c r="D187" s="83">
        <v>4</v>
      </c>
      <c r="E187" s="83">
        <v>5</v>
      </c>
      <c r="F187" s="83">
        <v>6</v>
      </c>
      <c r="G187" s="83">
        <v>7</v>
      </c>
      <c r="H187" s="83">
        <v>8</v>
      </c>
      <c r="I187" s="83">
        <v>9</v>
      </c>
      <c r="J187" s="84">
        <v>10</v>
      </c>
      <c r="K187" s="70"/>
      <c r="L187" s="68"/>
      <c r="M187" s="68">
        <f>+M188</f>
        <v>0</v>
      </c>
      <c r="N187" s="68"/>
    </row>
    <row r="188" spans="1:14" ht="38.25" hidden="1" x14ac:dyDescent="0.25">
      <c r="A188" s="83">
        <v>1</v>
      </c>
      <c r="B188" s="85" t="s">
        <v>205</v>
      </c>
      <c r="C188" s="86">
        <f>ROUNDUP(K189/12/3500,0)</f>
        <v>0</v>
      </c>
      <c r="D188" s="87">
        <f>+SUM(E188:G188)</f>
        <v>0</v>
      </c>
      <c r="E188" s="87">
        <f>+J188/I188/12</f>
        <v>0</v>
      </c>
      <c r="F188" s="87"/>
      <c r="G188" s="87"/>
      <c r="H188" s="87"/>
      <c r="I188" s="87">
        <v>1</v>
      </c>
      <c r="J188" s="87">
        <f>+K189</f>
        <v>0</v>
      </c>
      <c r="K188" s="70"/>
      <c r="L188" s="68"/>
      <c r="M188" s="68">
        <f>+M189</f>
        <v>0</v>
      </c>
      <c r="N188" s="68"/>
    </row>
    <row r="189" spans="1:14" hidden="1" x14ac:dyDescent="0.25">
      <c r="A189" s="88" t="s">
        <v>209</v>
      </c>
      <c r="B189" s="89"/>
      <c r="C189" s="83" t="s">
        <v>210</v>
      </c>
      <c r="D189" s="87">
        <f>+SUM(D188:D188)</f>
        <v>0</v>
      </c>
      <c r="E189" s="83" t="s">
        <v>210</v>
      </c>
      <c r="F189" s="83" t="s">
        <v>210</v>
      </c>
      <c r="G189" s="83" t="s">
        <v>210</v>
      </c>
      <c r="H189" s="90" t="s">
        <v>210</v>
      </c>
      <c r="I189" s="83" t="s">
        <v>210</v>
      </c>
      <c r="J189" s="87">
        <f>+SUM(J188:J188)</f>
        <v>0</v>
      </c>
      <c r="K189" s="70">
        <f>+[1]ШС22!$JA$15</f>
        <v>0</v>
      </c>
      <c r="L189" s="68"/>
      <c r="M189" s="68">
        <f>+IF(K189=0,0,1)</f>
        <v>0</v>
      </c>
      <c r="N189" s="68"/>
    </row>
    <row r="190" spans="1:14" ht="15.75" hidden="1" x14ac:dyDescent="0.25">
      <c r="A190" s="91"/>
      <c r="B190" s="91"/>
      <c r="C190" s="91"/>
      <c r="D190" s="91"/>
      <c r="E190" s="91"/>
      <c r="F190" s="91"/>
      <c r="G190" s="68"/>
      <c r="H190" s="68"/>
      <c r="I190" s="68"/>
      <c r="J190" s="68"/>
      <c r="K190" s="70"/>
      <c r="L190" s="68"/>
      <c r="M190" s="68">
        <f t="shared" ref="M190:M212" si="12">+M191</f>
        <v>0</v>
      </c>
      <c r="N190" s="68"/>
    </row>
    <row r="191" spans="1:14" ht="15.75" hidden="1" x14ac:dyDescent="0.25">
      <c r="A191" s="215" t="s">
        <v>211</v>
      </c>
      <c r="B191" s="215"/>
      <c r="C191" s="215"/>
      <c r="D191" s="215"/>
      <c r="E191" s="215"/>
      <c r="F191" s="215"/>
      <c r="G191" s="215"/>
      <c r="H191" s="215"/>
      <c r="I191" s="215"/>
      <c r="J191" s="215"/>
      <c r="K191" s="70"/>
      <c r="L191" s="68"/>
      <c r="M191" s="68">
        <f t="shared" si="12"/>
        <v>0</v>
      </c>
      <c r="N191" s="68"/>
    </row>
    <row r="192" spans="1:14" ht="15.75" hidden="1" x14ac:dyDescent="0.25">
      <c r="A192" s="215" t="s">
        <v>212</v>
      </c>
      <c r="B192" s="215"/>
      <c r="C192" s="215"/>
      <c r="D192" s="215"/>
      <c r="E192" s="215"/>
      <c r="F192" s="215"/>
      <c r="G192" s="215"/>
      <c r="H192" s="215"/>
      <c r="I192" s="215"/>
      <c r="J192" s="215"/>
      <c r="K192" s="70"/>
      <c r="L192" s="68"/>
      <c r="M192" s="68">
        <f t="shared" si="12"/>
        <v>0</v>
      </c>
      <c r="N192" s="68"/>
    </row>
    <row r="193" spans="1:14" ht="15.75" hidden="1" x14ac:dyDescent="0.25">
      <c r="A193" s="215" t="s">
        <v>213</v>
      </c>
      <c r="B193" s="215"/>
      <c r="C193" s="215"/>
      <c r="D193" s="215"/>
      <c r="E193" s="215"/>
      <c r="F193" s="215"/>
      <c r="G193" s="215"/>
      <c r="H193" s="215"/>
      <c r="I193" s="215"/>
      <c r="J193" s="215"/>
      <c r="K193" s="70"/>
      <c r="L193" s="68"/>
      <c r="M193" s="68">
        <f t="shared" si="12"/>
        <v>0</v>
      </c>
      <c r="N193" s="68"/>
    </row>
    <row r="194" spans="1:14" hidden="1" x14ac:dyDescent="0.25">
      <c r="A194" s="92"/>
      <c r="B194" s="92"/>
      <c r="C194" s="92"/>
      <c r="D194" s="92"/>
      <c r="E194" s="92"/>
      <c r="F194" s="92"/>
      <c r="G194" s="68"/>
      <c r="H194" s="68"/>
      <c r="I194" s="68"/>
      <c r="J194" s="68"/>
      <c r="K194" s="70"/>
      <c r="L194" s="68"/>
      <c r="M194" s="68">
        <f t="shared" si="12"/>
        <v>0</v>
      </c>
      <c r="N194" s="68"/>
    </row>
    <row r="195" spans="1:14" hidden="1" x14ac:dyDescent="0.25">
      <c r="A195" s="79" t="s">
        <v>178</v>
      </c>
      <c r="B195" s="197" t="s">
        <v>214</v>
      </c>
      <c r="C195" s="198"/>
      <c r="D195" s="198"/>
      <c r="E195" s="198"/>
      <c r="F195" s="198"/>
      <c r="G195" s="198"/>
      <c r="H195" s="199"/>
      <c r="I195" s="79" t="s">
        <v>215</v>
      </c>
      <c r="J195" s="80" t="s">
        <v>216</v>
      </c>
      <c r="K195" s="70"/>
      <c r="L195" s="68"/>
      <c r="M195" s="68">
        <f t="shared" si="12"/>
        <v>0</v>
      </c>
      <c r="N195" s="68"/>
    </row>
    <row r="196" spans="1:14" hidden="1" x14ac:dyDescent="0.25">
      <c r="A196" s="81" t="s">
        <v>185</v>
      </c>
      <c r="B196" s="81"/>
      <c r="C196" s="93"/>
      <c r="D196" s="94"/>
      <c r="E196" s="94"/>
      <c r="F196" s="93"/>
      <c r="G196" s="93"/>
      <c r="H196" s="95"/>
      <c r="I196" s="81" t="s">
        <v>217</v>
      </c>
      <c r="J196" s="82" t="s">
        <v>218</v>
      </c>
      <c r="K196" s="70"/>
      <c r="L196" s="68"/>
      <c r="M196" s="68">
        <f t="shared" si="12"/>
        <v>0</v>
      </c>
      <c r="N196" s="68"/>
    </row>
    <row r="197" spans="1:14" hidden="1" x14ac:dyDescent="0.25">
      <c r="A197" s="81"/>
      <c r="B197" s="81"/>
      <c r="C197" s="93"/>
      <c r="D197" s="94"/>
      <c r="E197" s="94"/>
      <c r="F197" s="93"/>
      <c r="G197" s="93"/>
      <c r="H197" s="95"/>
      <c r="I197" s="81" t="s">
        <v>219</v>
      </c>
      <c r="J197" s="82"/>
      <c r="K197" s="70"/>
      <c r="L197" s="68"/>
      <c r="M197" s="68">
        <f t="shared" si="12"/>
        <v>0</v>
      </c>
      <c r="N197" s="68"/>
    </row>
    <row r="198" spans="1:14" hidden="1" x14ac:dyDescent="0.25">
      <c r="A198" s="90"/>
      <c r="B198" s="90"/>
      <c r="C198" s="96"/>
      <c r="D198" s="97"/>
      <c r="E198" s="97"/>
      <c r="F198" s="96"/>
      <c r="G198" s="96"/>
      <c r="H198" s="98"/>
      <c r="I198" s="90" t="s">
        <v>220</v>
      </c>
      <c r="J198" s="99"/>
      <c r="K198" s="70"/>
      <c r="L198" s="68"/>
      <c r="M198" s="68">
        <f t="shared" si="12"/>
        <v>0</v>
      </c>
      <c r="N198" s="68"/>
    </row>
    <row r="199" spans="1:14" hidden="1" x14ac:dyDescent="0.25">
      <c r="A199" s="83">
        <v>1</v>
      </c>
      <c r="B199" s="200">
        <v>2</v>
      </c>
      <c r="C199" s="201"/>
      <c r="D199" s="201"/>
      <c r="E199" s="201"/>
      <c r="F199" s="201"/>
      <c r="G199" s="201"/>
      <c r="H199" s="202"/>
      <c r="I199" s="83">
        <v>3</v>
      </c>
      <c r="J199" s="84">
        <v>4</v>
      </c>
      <c r="K199" s="70"/>
      <c r="L199" s="68"/>
      <c r="M199" s="68">
        <f t="shared" si="12"/>
        <v>0</v>
      </c>
      <c r="N199" s="68"/>
    </row>
    <row r="200" spans="1:14" hidden="1" x14ac:dyDescent="0.25">
      <c r="A200" s="83">
        <v>1</v>
      </c>
      <c r="B200" s="100" t="s">
        <v>221</v>
      </c>
      <c r="C200" s="101"/>
      <c r="D200" s="102"/>
      <c r="E200" s="102"/>
      <c r="F200" s="101"/>
      <c r="G200" s="101"/>
      <c r="H200" s="103"/>
      <c r="I200" s="83" t="s">
        <v>210</v>
      </c>
      <c r="J200" s="87"/>
      <c r="K200" s="70"/>
      <c r="L200" s="68"/>
      <c r="M200" s="68">
        <f t="shared" si="12"/>
        <v>0</v>
      </c>
      <c r="N200" s="68"/>
    </row>
    <row r="201" spans="1:14" hidden="1" x14ac:dyDescent="0.25">
      <c r="A201" s="79" t="s">
        <v>222</v>
      </c>
      <c r="B201" s="104" t="s">
        <v>36</v>
      </c>
      <c r="C201" s="93"/>
      <c r="D201" s="94"/>
      <c r="E201" s="94"/>
      <c r="F201" s="93"/>
      <c r="G201" s="93"/>
      <c r="H201" s="93"/>
      <c r="I201" s="79"/>
      <c r="J201" s="87"/>
      <c r="K201" s="70"/>
      <c r="L201" s="68"/>
      <c r="M201" s="68">
        <f t="shared" si="12"/>
        <v>0</v>
      </c>
      <c r="N201" s="68"/>
    </row>
    <row r="202" spans="1:14" hidden="1" x14ac:dyDescent="0.25">
      <c r="A202" s="90"/>
      <c r="B202" s="104" t="s">
        <v>223</v>
      </c>
      <c r="C202" s="93"/>
      <c r="D202" s="94"/>
      <c r="E202" s="94"/>
      <c r="F202" s="93"/>
      <c r="G202" s="93"/>
      <c r="H202" s="93"/>
      <c r="I202" s="87">
        <f>+$K$189</f>
        <v>0</v>
      </c>
      <c r="J202" s="87">
        <f>+K213-J207-J209-J212</f>
        <v>0</v>
      </c>
      <c r="K202" s="70"/>
      <c r="L202" s="68">
        <v>0.22</v>
      </c>
      <c r="M202" s="68">
        <f t="shared" si="12"/>
        <v>0</v>
      </c>
      <c r="N202" s="68"/>
    </row>
    <row r="203" spans="1:14" hidden="1" x14ac:dyDescent="0.25">
      <c r="A203" s="83" t="s">
        <v>224</v>
      </c>
      <c r="B203" s="100" t="s">
        <v>225</v>
      </c>
      <c r="C203" s="101"/>
      <c r="D203" s="102"/>
      <c r="E203" s="102"/>
      <c r="F203" s="101"/>
      <c r="G203" s="101"/>
      <c r="H203" s="103"/>
      <c r="I203" s="83"/>
      <c r="J203" s="87"/>
      <c r="K203" s="70"/>
      <c r="L203" s="68"/>
      <c r="M203" s="68">
        <f t="shared" si="12"/>
        <v>0</v>
      </c>
      <c r="N203" s="68"/>
    </row>
    <row r="204" spans="1:14" hidden="1" x14ac:dyDescent="0.25">
      <c r="A204" s="79" t="s">
        <v>226</v>
      </c>
      <c r="B204" s="105" t="s">
        <v>227</v>
      </c>
      <c r="C204" s="106"/>
      <c r="D204" s="107"/>
      <c r="E204" s="107"/>
      <c r="F204" s="106"/>
      <c r="G204" s="106"/>
      <c r="H204" s="108"/>
      <c r="I204" s="79"/>
      <c r="J204" s="87"/>
      <c r="K204" s="70"/>
      <c r="L204" s="68"/>
      <c r="M204" s="68">
        <f t="shared" si="12"/>
        <v>0</v>
      </c>
      <c r="N204" s="68"/>
    </row>
    <row r="205" spans="1:14" hidden="1" x14ac:dyDescent="0.25">
      <c r="A205" s="79">
        <v>2</v>
      </c>
      <c r="B205" s="105" t="s">
        <v>228</v>
      </c>
      <c r="C205" s="106"/>
      <c r="D205" s="107"/>
      <c r="E205" s="107"/>
      <c r="F205" s="106"/>
      <c r="G205" s="106"/>
      <c r="H205" s="108"/>
      <c r="I205" s="79" t="s">
        <v>210</v>
      </c>
      <c r="J205" s="87"/>
      <c r="K205" s="70"/>
      <c r="L205" s="68"/>
      <c r="M205" s="68">
        <f t="shared" si="12"/>
        <v>0</v>
      </c>
      <c r="N205" s="68"/>
    </row>
    <row r="206" spans="1:14" hidden="1" x14ac:dyDescent="0.25">
      <c r="A206" s="79" t="s">
        <v>229</v>
      </c>
      <c r="B206" s="105" t="s">
        <v>36</v>
      </c>
      <c r="C206" s="106"/>
      <c r="D206" s="107"/>
      <c r="E206" s="107"/>
      <c r="F206" s="106"/>
      <c r="G206" s="106"/>
      <c r="H206" s="108"/>
      <c r="I206" s="79"/>
      <c r="J206" s="87"/>
      <c r="K206" s="70"/>
      <c r="L206" s="68"/>
      <c r="M206" s="68">
        <f t="shared" si="12"/>
        <v>0</v>
      </c>
      <c r="N206" s="68"/>
    </row>
    <row r="207" spans="1:14" hidden="1" x14ac:dyDescent="0.25">
      <c r="A207" s="81"/>
      <c r="B207" s="104" t="s">
        <v>230</v>
      </c>
      <c r="C207" s="93"/>
      <c r="D207" s="94"/>
      <c r="E207" s="94"/>
      <c r="F207" s="93"/>
      <c r="G207" s="93"/>
      <c r="H207" s="95"/>
      <c r="I207" s="87">
        <f>+$K$189</f>
        <v>0</v>
      </c>
      <c r="J207" s="87">
        <f>+I207*L207</f>
        <v>0</v>
      </c>
      <c r="K207" s="70"/>
      <c r="L207" s="68">
        <v>2.9000000000000001E-2</v>
      </c>
      <c r="M207" s="68">
        <f t="shared" si="12"/>
        <v>0</v>
      </c>
      <c r="N207" s="68"/>
    </row>
    <row r="208" spans="1:14" hidden="1" x14ac:dyDescent="0.25">
      <c r="A208" s="79" t="s">
        <v>231</v>
      </c>
      <c r="B208" s="105" t="s">
        <v>232</v>
      </c>
      <c r="C208" s="106"/>
      <c r="D208" s="107"/>
      <c r="E208" s="107"/>
      <c r="F208" s="106"/>
      <c r="G208" s="106"/>
      <c r="H208" s="108"/>
      <c r="I208" s="87"/>
      <c r="J208" s="87"/>
      <c r="K208" s="70"/>
      <c r="L208" s="68"/>
      <c r="M208" s="68">
        <f t="shared" si="12"/>
        <v>0</v>
      </c>
      <c r="N208" s="68"/>
    </row>
    <row r="209" spans="1:14" hidden="1" x14ac:dyDescent="0.25">
      <c r="A209" s="79" t="s">
        <v>233</v>
      </c>
      <c r="B209" s="105" t="s">
        <v>234</v>
      </c>
      <c r="C209" s="106"/>
      <c r="D209" s="107"/>
      <c r="E209" s="107"/>
      <c r="F209" s="106"/>
      <c r="G209" s="106"/>
      <c r="H209" s="108"/>
      <c r="I209" s="87">
        <f>+$K$189</f>
        <v>0</v>
      </c>
      <c r="J209" s="87">
        <f>+I209*L209</f>
        <v>0</v>
      </c>
      <c r="K209" s="70"/>
      <c r="L209" s="68">
        <v>2E-3</v>
      </c>
      <c r="M209" s="68">
        <f t="shared" si="12"/>
        <v>0</v>
      </c>
      <c r="N209" s="68"/>
    </row>
    <row r="210" spans="1:14" hidden="1" x14ac:dyDescent="0.25">
      <c r="A210" s="79" t="s">
        <v>235</v>
      </c>
      <c r="B210" s="105" t="s">
        <v>236</v>
      </c>
      <c r="C210" s="106"/>
      <c r="D210" s="107"/>
      <c r="E210" s="107"/>
      <c r="F210" s="106"/>
      <c r="G210" s="106"/>
      <c r="H210" s="108"/>
      <c r="I210" s="87"/>
      <c r="J210" s="87"/>
      <c r="K210" s="70"/>
      <c r="L210" s="68"/>
      <c r="M210" s="68">
        <f t="shared" si="12"/>
        <v>0</v>
      </c>
      <c r="N210" s="68"/>
    </row>
    <row r="211" spans="1:14" hidden="1" x14ac:dyDescent="0.25">
      <c r="A211" s="79" t="s">
        <v>237</v>
      </c>
      <c r="B211" s="105" t="s">
        <v>236</v>
      </c>
      <c r="C211" s="106"/>
      <c r="D211" s="107"/>
      <c r="E211" s="107"/>
      <c r="F211" s="106"/>
      <c r="G211" s="106"/>
      <c r="H211" s="108"/>
      <c r="I211" s="87"/>
      <c r="J211" s="87"/>
      <c r="K211" s="70"/>
      <c r="L211" s="68"/>
      <c r="M211" s="68">
        <f t="shared" si="12"/>
        <v>0</v>
      </c>
      <c r="N211" s="68"/>
    </row>
    <row r="212" spans="1:14" hidden="1" x14ac:dyDescent="0.25">
      <c r="A212" s="79">
        <v>3</v>
      </c>
      <c r="B212" s="105" t="s">
        <v>238</v>
      </c>
      <c r="C212" s="106"/>
      <c r="D212" s="107"/>
      <c r="E212" s="107"/>
      <c r="F212" s="106"/>
      <c r="G212" s="106"/>
      <c r="H212" s="108"/>
      <c r="I212" s="87">
        <f>+$K$189</f>
        <v>0</v>
      </c>
      <c r="J212" s="87">
        <f>+I212*L212</f>
        <v>0</v>
      </c>
      <c r="K212" s="70"/>
      <c r="L212" s="68">
        <v>5.0999999999999997E-2</v>
      </c>
      <c r="M212" s="68">
        <f t="shared" si="12"/>
        <v>0</v>
      </c>
      <c r="N212" s="68"/>
    </row>
    <row r="213" spans="1:14" hidden="1" x14ac:dyDescent="0.25">
      <c r="A213" s="83"/>
      <c r="B213" s="83" t="s">
        <v>209</v>
      </c>
      <c r="C213" s="101"/>
      <c r="D213" s="102"/>
      <c r="E213" s="102"/>
      <c r="F213" s="101"/>
      <c r="G213" s="101"/>
      <c r="H213" s="103"/>
      <c r="I213" s="83" t="s">
        <v>210</v>
      </c>
      <c r="J213" s="87">
        <f>+ SUM(J200:J212)</f>
        <v>0</v>
      </c>
      <c r="K213" s="70">
        <f>+[1]ШС22!$JD$15</f>
        <v>0</v>
      </c>
      <c r="L213" s="68"/>
      <c r="M213" s="68">
        <f>+IF(K213=0,0,1)</f>
        <v>0</v>
      </c>
      <c r="N213" s="68"/>
    </row>
    <row r="214" spans="1:14" hidden="1" x14ac:dyDescent="0.2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70"/>
      <c r="L214" s="68"/>
      <c r="M214" s="68">
        <f t="shared" ref="M214:M227" si="13">+M215</f>
        <v>0</v>
      </c>
      <c r="N214" s="68"/>
    </row>
    <row r="215" spans="1:14" ht="15.75" hidden="1" x14ac:dyDescent="0.25">
      <c r="A215" s="215" t="s">
        <v>172</v>
      </c>
      <c r="B215" s="215"/>
      <c r="C215" s="215"/>
      <c r="D215" s="215"/>
      <c r="E215" s="215"/>
      <c r="F215" s="215"/>
      <c r="G215" s="215"/>
      <c r="H215" s="215"/>
      <c r="I215" s="215"/>
      <c r="J215" s="215"/>
      <c r="K215" s="70"/>
      <c r="L215" s="68"/>
      <c r="M215" s="68">
        <f t="shared" si="13"/>
        <v>0</v>
      </c>
      <c r="N215" s="68"/>
    </row>
    <row r="216" spans="1:14" ht="15.75" hidden="1" x14ac:dyDescent="0.2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70"/>
      <c r="L216" s="68"/>
      <c r="M216" s="68">
        <f t="shared" si="13"/>
        <v>0</v>
      </c>
      <c r="N216" s="68"/>
    </row>
    <row r="217" spans="1:14" ht="15.75" hidden="1" x14ac:dyDescent="0.25">
      <c r="A217" s="71" t="s">
        <v>173</v>
      </c>
      <c r="B217" s="72"/>
      <c r="C217" s="73" t="str">
        <f>+C176</f>
        <v>8130701ШС10000004</v>
      </c>
      <c r="D217" s="74"/>
      <c r="E217" s="74"/>
      <c r="F217" s="74"/>
      <c r="G217" s="74"/>
      <c r="H217" s="74"/>
      <c r="I217" s="74"/>
      <c r="J217" s="74"/>
      <c r="K217" s="70" t="s">
        <v>302</v>
      </c>
      <c r="L217" s="68"/>
      <c r="M217" s="68">
        <f t="shared" si="13"/>
        <v>0</v>
      </c>
      <c r="N217" s="68"/>
    </row>
    <row r="218" spans="1:14" hidden="1" x14ac:dyDescent="0.25">
      <c r="A218" s="75"/>
      <c r="B218" s="76"/>
      <c r="C218" s="77"/>
      <c r="D218" s="77"/>
      <c r="E218" s="77"/>
      <c r="F218" s="77"/>
      <c r="G218" s="77"/>
      <c r="H218" s="77"/>
      <c r="I218" s="77"/>
      <c r="J218" s="77"/>
      <c r="K218" s="70"/>
      <c r="L218" s="68"/>
      <c r="M218" s="68">
        <f t="shared" si="13"/>
        <v>0</v>
      </c>
      <c r="N218" s="68"/>
    </row>
    <row r="219" spans="1:14" ht="15.75" hidden="1" x14ac:dyDescent="0.25">
      <c r="A219" s="71" t="s">
        <v>175</v>
      </c>
      <c r="B219" s="72"/>
      <c r="C219" s="72"/>
      <c r="D219" s="72"/>
      <c r="E219" s="78" t="s">
        <v>301</v>
      </c>
      <c r="F219" s="78"/>
      <c r="G219" s="78"/>
      <c r="H219" s="78"/>
      <c r="I219" s="78"/>
      <c r="J219" s="78"/>
      <c r="K219" s="70"/>
      <c r="L219" s="68"/>
      <c r="M219" s="68">
        <f t="shared" si="13"/>
        <v>0</v>
      </c>
      <c r="N219" s="68"/>
    </row>
    <row r="220" spans="1:14" ht="15.75" hidden="1" x14ac:dyDescent="0.2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0"/>
      <c r="L220" s="68"/>
      <c r="M220" s="68">
        <f t="shared" si="13"/>
        <v>0</v>
      </c>
      <c r="N220" s="68"/>
    </row>
    <row r="221" spans="1:14" ht="15.75" hidden="1" x14ac:dyDescent="0.25">
      <c r="A221" s="215" t="s">
        <v>177</v>
      </c>
      <c r="B221" s="215"/>
      <c r="C221" s="215"/>
      <c r="D221" s="215"/>
      <c r="E221" s="215"/>
      <c r="F221" s="215"/>
      <c r="G221" s="215"/>
      <c r="H221" s="215"/>
      <c r="I221" s="215"/>
      <c r="J221" s="215"/>
      <c r="K221" s="70"/>
      <c r="L221" s="68"/>
      <c r="M221" s="68">
        <f t="shared" si="13"/>
        <v>0</v>
      </c>
      <c r="N221" s="68"/>
    </row>
    <row r="222" spans="1:14" hidden="1" x14ac:dyDescent="0.25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70"/>
      <c r="L222" s="68"/>
      <c r="M222" s="68">
        <f t="shared" si="13"/>
        <v>0</v>
      </c>
      <c r="N222" s="68"/>
    </row>
    <row r="223" spans="1:14" hidden="1" x14ac:dyDescent="0.25">
      <c r="A223" s="79" t="s">
        <v>178</v>
      </c>
      <c r="B223" s="79" t="s">
        <v>179</v>
      </c>
      <c r="C223" s="79" t="s">
        <v>180</v>
      </c>
      <c r="D223" s="200" t="s">
        <v>181</v>
      </c>
      <c r="E223" s="201"/>
      <c r="F223" s="201"/>
      <c r="G223" s="202"/>
      <c r="H223" s="79" t="s">
        <v>182</v>
      </c>
      <c r="I223" s="79" t="s">
        <v>183</v>
      </c>
      <c r="J223" s="80" t="s">
        <v>184</v>
      </c>
      <c r="K223" s="70"/>
      <c r="L223" s="68"/>
      <c r="M223" s="68">
        <f t="shared" si="13"/>
        <v>0</v>
      </c>
      <c r="N223" s="68"/>
    </row>
    <row r="224" spans="1:14" hidden="1" x14ac:dyDescent="0.25">
      <c r="A224" s="81" t="s">
        <v>185</v>
      </c>
      <c r="B224" s="81" t="s">
        <v>186</v>
      </c>
      <c r="C224" s="81" t="s">
        <v>187</v>
      </c>
      <c r="D224" s="79" t="s">
        <v>188</v>
      </c>
      <c r="E224" s="200" t="s">
        <v>36</v>
      </c>
      <c r="F224" s="201"/>
      <c r="G224" s="202"/>
      <c r="H224" s="81" t="s">
        <v>189</v>
      </c>
      <c r="I224" s="81" t="s">
        <v>190</v>
      </c>
      <c r="J224" s="82" t="s">
        <v>191</v>
      </c>
      <c r="K224" s="70"/>
      <c r="L224" s="68"/>
      <c r="M224" s="68">
        <f t="shared" si="13"/>
        <v>0</v>
      </c>
      <c r="N224" s="68"/>
    </row>
    <row r="225" spans="1:14" hidden="1" x14ac:dyDescent="0.25">
      <c r="A225" s="81"/>
      <c r="B225" s="81" t="s">
        <v>192</v>
      </c>
      <c r="C225" s="81" t="s">
        <v>193</v>
      </c>
      <c r="D225" s="81"/>
      <c r="E225" s="79" t="s">
        <v>194</v>
      </c>
      <c r="F225" s="79" t="s">
        <v>195</v>
      </c>
      <c r="G225" s="79" t="s">
        <v>195</v>
      </c>
      <c r="H225" s="81" t="s">
        <v>196</v>
      </c>
      <c r="I225" s="81"/>
      <c r="J225" s="82" t="s">
        <v>197</v>
      </c>
      <c r="K225" s="70"/>
      <c r="L225" s="68"/>
      <c r="M225" s="68">
        <f t="shared" si="13"/>
        <v>0</v>
      </c>
      <c r="N225" s="68"/>
    </row>
    <row r="226" spans="1:14" hidden="1" x14ac:dyDescent="0.25">
      <c r="A226" s="81"/>
      <c r="B226" s="81"/>
      <c r="C226" s="81"/>
      <c r="D226" s="81"/>
      <c r="E226" s="81" t="s">
        <v>196</v>
      </c>
      <c r="F226" s="81" t="s">
        <v>198</v>
      </c>
      <c r="G226" s="81" t="s">
        <v>199</v>
      </c>
      <c r="H226" s="81" t="s">
        <v>200</v>
      </c>
      <c r="I226" s="81"/>
      <c r="J226" s="82" t="s">
        <v>201</v>
      </c>
      <c r="K226" s="70"/>
      <c r="L226" s="68"/>
      <c r="M226" s="68">
        <f t="shared" si="13"/>
        <v>0</v>
      </c>
      <c r="N226" s="68"/>
    </row>
    <row r="227" spans="1:14" hidden="1" x14ac:dyDescent="0.25">
      <c r="A227" s="81"/>
      <c r="B227" s="81"/>
      <c r="C227" s="81"/>
      <c r="D227" s="81"/>
      <c r="E227" s="81" t="s">
        <v>202</v>
      </c>
      <c r="F227" s="81" t="s">
        <v>203</v>
      </c>
      <c r="G227" s="81" t="s">
        <v>203</v>
      </c>
      <c r="H227" s="81"/>
      <c r="I227" s="81"/>
      <c r="J227" s="82" t="s">
        <v>204</v>
      </c>
      <c r="K227" s="70"/>
      <c r="L227" s="68"/>
      <c r="M227" s="68">
        <f t="shared" si="13"/>
        <v>0</v>
      </c>
      <c r="N227" s="68"/>
    </row>
    <row r="228" spans="1:14" hidden="1" x14ac:dyDescent="0.25">
      <c r="A228" s="83">
        <v>1</v>
      </c>
      <c r="B228" s="83">
        <v>2</v>
      </c>
      <c r="C228" s="83">
        <v>3</v>
      </c>
      <c r="D228" s="83">
        <v>4</v>
      </c>
      <c r="E228" s="83">
        <v>5</v>
      </c>
      <c r="F228" s="83">
        <v>6</v>
      </c>
      <c r="G228" s="83">
        <v>7</v>
      </c>
      <c r="H228" s="83">
        <v>8</v>
      </c>
      <c r="I228" s="83">
        <v>9</v>
      </c>
      <c r="J228" s="84">
        <v>10</v>
      </c>
      <c r="K228" s="70"/>
      <c r="L228" s="68"/>
      <c r="M228" s="68">
        <f>+M229</f>
        <v>0</v>
      </c>
      <c r="N228" s="68"/>
    </row>
    <row r="229" spans="1:14" ht="25.5" hidden="1" x14ac:dyDescent="0.25">
      <c r="A229" s="83">
        <v>2</v>
      </c>
      <c r="B229" s="85" t="s">
        <v>206</v>
      </c>
      <c r="C229" s="86">
        <f>ROUNDUP(K230/12/3500,0)</f>
        <v>0</v>
      </c>
      <c r="D229" s="87">
        <f>+SUM(E229:G229)</f>
        <v>0</v>
      </c>
      <c r="E229" s="87">
        <f>+J229/I229/12</f>
        <v>0</v>
      </c>
      <c r="F229" s="87"/>
      <c r="G229" s="87"/>
      <c r="H229" s="87"/>
      <c r="I229" s="86">
        <v>1</v>
      </c>
      <c r="J229" s="87">
        <f>+K230</f>
        <v>0</v>
      </c>
      <c r="K229" s="70"/>
      <c r="L229" s="68"/>
      <c r="M229" s="68">
        <f>+M230</f>
        <v>0</v>
      </c>
      <c r="N229" s="68"/>
    </row>
    <row r="230" spans="1:14" hidden="1" x14ac:dyDescent="0.25">
      <c r="A230" s="88" t="s">
        <v>209</v>
      </c>
      <c r="B230" s="89"/>
      <c r="C230" s="83" t="s">
        <v>210</v>
      </c>
      <c r="D230" s="87">
        <f>+D229</f>
        <v>0</v>
      </c>
      <c r="E230" s="83" t="s">
        <v>210</v>
      </c>
      <c r="F230" s="83" t="s">
        <v>210</v>
      </c>
      <c r="G230" s="83" t="s">
        <v>210</v>
      </c>
      <c r="H230" s="90" t="s">
        <v>210</v>
      </c>
      <c r="I230" s="83" t="s">
        <v>210</v>
      </c>
      <c r="J230" s="87">
        <f>+SUM(J229:J229)</f>
        <v>0</v>
      </c>
      <c r="K230" s="70">
        <f>+[1]ШС22!$JB$15</f>
        <v>0</v>
      </c>
      <c r="L230" s="68"/>
      <c r="M230" s="68">
        <f>+IF(K230=0,0,1)</f>
        <v>0</v>
      </c>
      <c r="N230" s="68"/>
    </row>
    <row r="231" spans="1:14" ht="15.75" hidden="1" x14ac:dyDescent="0.25">
      <c r="A231" s="91"/>
      <c r="B231" s="91"/>
      <c r="C231" s="91"/>
      <c r="D231" s="91"/>
      <c r="E231" s="91"/>
      <c r="F231" s="91"/>
      <c r="G231" s="68"/>
      <c r="H231" s="68"/>
      <c r="I231" s="68"/>
      <c r="J231" s="68"/>
      <c r="K231" s="70"/>
      <c r="L231" s="68"/>
      <c r="M231" s="68">
        <f t="shared" ref="M231:M253" si="14">+M232</f>
        <v>0</v>
      </c>
      <c r="N231" s="68"/>
    </row>
    <row r="232" spans="1:14" ht="15.75" hidden="1" x14ac:dyDescent="0.25">
      <c r="A232" s="215" t="s">
        <v>211</v>
      </c>
      <c r="B232" s="215"/>
      <c r="C232" s="215"/>
      <c r="D232" s="215"/>
      <c r="E232" s="215"/>
      <c r="F232" s="215"/>
      <c r="G232" s="215"/>
      <c r="H232" s="215"/>
      <c r="I232" s="215"/>
      <c r="J232" s="215"/>
      <c r="K232" s="70"/>
      <c r="L232" s="68"/>
      <c r="M232" s="68">
        <f t="shared" si="14"/>
        <v>0</v>
      </c>
      <c r="N232" s="68"/>
    </row>
    <row r="233" spans="1:14" ht="15.75" hidden="1" x14ac:dyDescent="0.25">
      <c r="A233" s="215" t="s">
        <v>212</v>
      </c>
      <c r="B233" s="215"/>
      <c r="C233" s="215"/>
      <c r="D233" s="215"/>
      <c r="E233" s="215"/>
      <c r="F233" s="215"/>
      <c r="G233" s="215"/>
      <c r="H233" s="215"/>
      <c r="I233" s="215"/>
      <c r="J233" s="215"/>
      <c r="K233" s="70"/>
      <c r="L233" s="68"/>
      <c r="M233" s="68">
        <f t="shared" si="14"/>
        <v>0</v>
      </c>
      <c r="N233" s="68"/>
    </row>
    <row r="234" spans="1:14" ht="15.75" hidden="1" x14ac:dyDescent="0.25">
      <c r="A234" s="215" t="s">
        <v>213</v>
      </c>
      <c r="B234" s="215"/>
      <c r="C234" s="215"/>
      <c r="D234" s="215"/>
      <c r="E234" s="215"/>
      <c r="F234" s="215"/>
      <c r="G234" s="215"/>
      <c r="H234" s="215"/>
      <c r="I234" s="215"/>
      <c r="J234" s="215"/>
      <c r="K234" s="70"/>
      <c r="L234" s="68"/>
      <c r="M234" s="68">
        <f t="shared" si="14"/>
        <v>0</v>
      </c>
      <c r="N234" s="68"/>
    </row>
    <row r="235" spans="1:14" hidden="1" x14ac:dyDescent="0.25">
      <c r="A235" s="92"/>
      <c r="B235" s="92"/>
      <c r="C235" s="92"/>
      <c r="D235" s="92"/>
      <c r="E235" s="92"/>
      <c r="F235" s="92"/>
      <c r="G235" s="68"/>
      <c r="H235" s="68"/>
      <c r="I235" s="68"/>
      <c r="J235" s="68"/>
      <c r="K235" s="70"/>
      <c r="L235" s="68"/>
      <c r="M235" s="68">
        <f t="shared" si="14"/>
        <v>0</v>
      </c>
      <c r="N235" s="68"/>
    </row>
    <row r="236" spans="1:14" hidden="1" x14ac:dyDescent="0.25">
      <c r="A236" s="79" t="s">
        <v>178</v>
      </c>
      <c r="B236" s="197" t="s">
        <v>214</v>
      </c>
      <c r="C236" s="198"/>
      <c r="D236" s="198"/>
      <c r="E236" s="198"/>
      <c r="F236" s="198"/>
      <c r="G236" s="198"/>
      <c r="H236" s="199"/>
      <c r="I236" s="79" t="s">
        <v>215</v>
      </c>
      <c r="J236" s="80" t="s">
        <v>216</v>
      </c>
      <c r="K236" s="70"/>
      <c r="L236" s="68"/>
      <c r="M236" s="68">
        <f t="shared" si="14"/>
        <v>0</v>
      </c>
      <c r="N236" s="68"/>
    </row>
    <row r="237" spans="1:14" hidden="1" x14ac:dyDescent="0.25">
      <c r="A237" s="81" t="s">
        <v>185</v>
      </c>
      <c r="B237" s="81"/>
      <c r="C237" s="93"/>
      <c r="D237" s="94"/>
      <c r="E237" s="94"/>
      <c r="F237" s="93"/>
      <c r="G237" s="93"/>
      <c r="H237" s="95"/>
      <c r="I237" s="81" t="s">
        <v>217</v>
      </c>
      <c r="J237" s="82" t="s">
        <v>218</v>
      </c>
      <c r="K237" s="70"/>
      <c r="L237" s="68"/>
      <c r="M237" s="68">
        <f t="shared" si="14"/>
        <v>0</v>
      </c>
      <c r="N237" s="68"/>
    </row>
    <row r="238" spans="1:14" hidden="1" x14ac:dyDescent="0.25">
      <c r="A238" s="81"/>
      <c r="B238" s="81"/>
      <c r="C238" s="93"/>
      <c r="D238" s="94"/>
      <c r="E238" s="94"/>
      <c r="F238" s="93"/>
      <c r="G238" s="93"/>
      <c r="H238" s="95"/>
      <c r="I238" s="81" t="s">
        <v>219</v>
      </c>
      <c r="J238" s="82"/>
      <c r="K238" s="70"/>
      <c r="L238" s="68"/>
      <c r="M238" s="68">
        <f t="shared" si="14"/>
        <v>0</v>
      </c>
      <c r="N238" s="68"/>
    </row>
    <row r="239" spans="1:14" hidden="1" x14ac:dyDescent="0.25">
      <c r="A239" s="90"/>
      <c r="B239" s="90"/>
      <c r="C239" s="96"/>
      <c r="D239" s="97"/>
      <c r="E239" s="97"/>
      <c r="F239" s="96"/>
      <c r="G239" s="96"/>
      <c r="H239" s="98"/>
      <c r="I239" s="90" t="s">
        <v>220</v>
      </c>
      <c r="J239" s="99"/>
      <c r="K239" s="70"/>
      <c r="L239" s="68"/>
      <c r="M239" s="68">
        <f t="shared" si="14"/>
        <v>0</v>
      </c>
      <c r="N239" s="68"/>
    </row>
    <row r="240" spans="1:14" hidden="1" x14ac:dyDescent="0.25">
      <c r="A240" s="83">
        <v>1</v>
      </c>
      <c r="B240" s="200">
        <v>2</v>
      </c>
      <c r="C240" s="201"/>
      <c r="D240" s="201"/>
      <c r="E240" s="201"/>
      <c r="F240" s="201"/>
      <c r="G240" s="201"/>
      <c r="H240" s="202"/>
      <c r="I240" s="83">
        <v>3</v>
      </c>
      <c r="J240" s="84">
        <v>4</v>
      </c>
      <c r="K240" s="70"/>
      <c r="L240" s="68"/>
      <c r="M240" s="68">
        <f t="shared" si="14"/>
        <v>0</v>
      </c>
      <c r="N240" s="68"/>
    </row>
    <row r="241" spans="1:14" hidden="1" x14ac:dyDescent="0.25">
      <c r="A241" s="83">
        <v>1</v>
      </c>
      <c r="B241" s="100" t="s">
        <v>221</v>
      </c>
      <c r="C241" s="101"/>
      <c r="D241" s="102"/>
      <c r="E241" s="102"/>
      <c r="F241" s="101"/>
      <c r="G241" s="101"/>
      <c r="H241" s="103"/>
      <c r="I241" s="83" t="s">
        <v>210</v>
      </c>
      <c r="J241" s="87"/>
      <c r="K241" s="70"/>
      <c r="L241" s="68"/>
      <c r="M241" s="68">
        <f t="shared" si="14"/>
        <v>0</v>
      </c>
      <c r="N241" s="68"/>
    </row>
    <row r="242" spans="1:14" hidden="1" x14ac:dyDescent="0.25">
      <c r="A242" s="79" t="s">
        <v>222</v>
      </c>
      <c r="B242" s="104" t="s">
        <v>36</v>
      </c>
      <c r="C242" s="93"/>
      <c r="D242" s="94"/>
      <c r="E242" s="94"/>
      <c r="F242" s="93"/>
      <c r="G242" s="93"/>
      <c r="H242" s="93"/>
      <c r="I242" s="79"/>
      <c r="J242" s="87"/>
      <c r="K242" s="70"/>
      <c r="L242" s="68"/>
      <c r="M242" s="68">
        <f t="shared" si="14"/>
        <v>0</v>
      </c>
      <c r="N242" s="68"/>
    </row>
    <row r="243" spans="1:14" hidden="1" x14ac:dyDescent="0.25">
      <c r="A243" s="90"/>
      <c r="B243" s="104" t="s">
        <v>223</v>
      </c>
      <c r="C243" s="93"/>
      <c r="D243" s="94"/>
      <c r="E243" s="94"/>
      <c r="F243" s="93"/>
      <c r="G243" s="93"/>
      <c r="H243" s="93"/>
      <c r="I243" s="87">
        <f>+K254</f>
        <v>0</v>
      </c>
      <c r="J243" s="87">
        <f>+K254-J248-J250-J253</f>
        <v>0</v>
      </c>
      <c r="K243" s="70"/>
      <c r="L243" s="68">
        <v>0.22</v>
      </c>
      <c r="M243" s="68">
        <f t="shared" si="14"/>
        <v>0</v>
      </c>
      <c r="N243" s="68"/>
    </row>
    <row r="244" spans="1:14" hidden="1" x14ac:dyDescent="0.25">
      <c r="A244" s="83" t="s">
        <v>224</v>
      </c>
      <c r="B244" s="100" t="s">
        <v>225</v>
      </c>
      <c r="C244" s="101"/>
      <c r="D244" s="102"/>
      <c r="E244" s="102"/>
      <c r="F244" s="101"/>
      <c r="G244" s="101"/>
      <c r="H244" s="103"/>
      <c r="I244" s="83"/>
      <c r="J244" s="87"/>
      <c r="K244" s="70"/>
      <c r="L244" s="68"/>
      <c r="M244" s="68">
        <f t="shared" si="14"/>
        <v>0</v>
      </c>
      <c r="N244" s="68"/>
    </row>
    <row r="245" spans="1:14" hidden="1" x14ac:dyDescent="0.25">
      <c r="A245" s="79" t="s">
        <v>226</v>
      </c>
      <c r="B245" s="105" t="s">
        <v>227</v>
      </c>
      <c r="C245" s="106"/>
      <c r="D245" s="107"/>
      <c r="E245" s="107"/>
      <c r="F245" s="106"/>
      <c r="G245" s="106"/>
      <c r="H245" s="108"/>
      <c r="I245" s="79"/>
      <c r="J245" s="87"/>
      <c r="K245" s="70"/>
      <c r="L245" s="68"/>
      <c r="M245" s="68">
        <f t="shared" si="14"/>
        <v>0</v>
      </c>
      <c r="N245" s="68"/>
    </row>
    <row r="246" spans="1:14" hidden="1" x14ac:dyDescent="0.25">
      <c r="A246" s="79">
        <v>2</v>
      </c>
      <c r="B246" s="105" t="s">
        <v>228</v>
      </c>
      <c r="C246" s="106"/>
      <c r="D246" s="107"/>
      <c r="E246" s="107"/>
      <c r="F246" s="106"/>
      <c r="G246" s="106"/>
      <c r="H246" s="108"/>
      <c r="I246" s="79" t="s">
        <v>210</v>
      </c>
      <c r="J246" s="87"/>
      <c r="K246" s="70"/>
      <c r="L246" s="68"/>
      <c r="M246" s="68">
        <f t="shared" si="14"/>
        <v>0</v>
      </c>
      <c r="N246" s="68"/>
    </row>
    <row r="247" spans="1:14" hidden="1" x14ac:dyDescent="0.25">
      <c r="A247" s="79" t="s">
        <v>229</v>
      </c>
      <c r="B247" s="105" t="s">
        <v>36</v>
      </c>
      <c r="C247" s="106"/>
      <c r="D247" s="107"/>
      <c r="E247" s="107"/>
      <c r="F247" s="106"/>
      <c r="G247" s="106"/>
      <c r="H247" s="108"/>
      <c r="I247" s="79"/>
      <c r="J247" s="87"/>
      <c r="K247" s="70"/>
      <c r="L247" s="68"/>
      <c r="M247" s="68">
        <f t="shared" si="14"/>
        <v>0</v>
      </c>
      <c r="N247" s="68"/>
    </row>
    <row r="248" spans="1:14" hidden="1" x14ac:dyDescent="0.25">
      <c r="A248" s="81"/>
      <c r="B248" s="104" t="s">
        <v>230</v>
      </c>
      <c r="C248" s="93"/>
      <c r="D248" s="94"/>
      <c r="E248" s="94"/>
      <c r="F248" s="93"/>
      <c r="G248" s="93"/>
      <c r="H248" s="95"/>
      <c r="I248" s="87">
        <f>+K254</f>
        <v>0</v>
      </c>
      <c r="J248" s="87">
        <f>+I248*L248</f>
        <v>0</v>
      </c>
      <c r="K248" s="70"/>
      <c r="L248" s="68">
        <v>2.9000000000000001E-2</v>
      </c>
      <c r="M248" s="68">
        <f t="shared" si="14"/>
        <v>0</v>
      </c>
      <c r="N248" s="68"/>
    </row>
    <row r="249" spans="1:14" hidden="1" x14ac:dyDescent="0.25">
      <c r="A249" s="79" t="s">
        <v>231</v>
      </c>
      <c r="B249" s="105" t="s">
        <v>232</v>
      </c>
      <c r="C249" s="106"/>
      <c r="D249" s="107"/>
      <c r="E249" s="107"/>
      <c r="F249" s="106"/>
      <c r="G249" s="106"/>
      <c r="H249" s="108"/>
      <c r="I249" s="87"/>
      <c r="J249" s="87"/>
      <c r="K249" s="70"/>
      <c r="L249" s="68"/>
      <c r="M249" s="68">
        <f t="shared" si="14"/>
        <v>0</v>
      </c>
      <c r="N249" s="68"/>
    </row>
    <row r="250" spans="1:14" hidden="1" x14ac:dyDescent="0.25">
      <c r="A250" s="79" t="s">
        <v>233</v>
      </c>
      <c r="B250" s="105" t="s">
        <v>234</v>
      </c>
      <c r="C250" s="106"/>
      <c r="D250" s="107"/>
      <c r="E250" s="107"/>
      <c r="F250" s="106"/>
      <c r="G250" s="106"/>
      <c r="H250" s="108"/>
      <c r="I250" s="87">
        <f>+K254</f>
        <v>0</v>
      </c>
      <c r="J250" s="87">
        <f>+I250*L250</f>
        <v>0</v>
      </c>
      <c r="K250" s="70"/>
      <c r="L250" s="68">
        <v>2E-3</v>
      </c>
      <c r="M250" s="68">
        <f t="shared" si="14"/>
        <v>0</v>
      </c>
      <c r="N250" s="68"/>
    </row>
    <row r="251" spans="1:14" hidden="1" x14ac:dyDescent="0.25">
      <c r="A251" s="79" t="s">
        <v>235</v>
      </c>
      <c r="B251" s="105" t="s">
        <v>236</v>
      </c>
      <c r="C251" s="106"/>
      <c r="D251" s="107"/>
      <c r="E251" s="107"/>
      <c r="F251" s="106"/>
      <c r="G251" s="106"/>
      <c r="H251" s="108"/>
      <c r="I251" s="87"/>
      <c r="J251" s="87"/>
      <c r="K251" s="70"/>
      <c r="L251" s="68"/>
      <c r="M251" s="68">
        <f t="shared" si="14"/>
        <v>0</v>
      </c>
      <c r="N251" s="68"/>
    </row>
    <row r="252" spans="1:14" hidden="1" x14ac:dyDescent="0.25">
      <c r="A252" s="79" t="s">
        <v>237</v>
      </c>
      <c r="B252" s="105" t="s">
        <v>236</v>
      </c>
      <c r="C252" s="106"/>
      <c r="D252" s="107"/>
      <c r="E252" s="107"/>
      <c r="F252" s="106"/>
      <c r="G252" s="106"/>
      <c r="H252" s="108"/>
      <c r="I252" s="87"/>
      <c r="J252" s="87"/>
      <c r="K252" s="70"/>
      <c r="L252" s="68"/>
      <c r="M252" s="68">
        <f t="shared" si="14"/>
        <v>0</v>
      </c>
      <c r="N252" s="68"/>
    </row>
    <row r="253" spans="1:14" hidden="1" x14ac:dyDescent="0.25">
      <c r="A253" s="79">
        <v>3</v>
      </c>
      <c r="B253" s="105" t="s">
        <v>238</v>
      </c>
      <c r="C253" s="106"/>
      <c r="D253" s="107"/>
      <c r="E253" s="107"/>
      <c r="F253" s="106"/>
      <c r="G253" s="106"/>
      <c r="H253" s="108"/>
      <c r="I253" s="87">
        <f>+K254</f>
        <v>0</v>
      </c>
      <c r="J253" s="87">
        <f>+I253*L253</f>
        <v>0</v>
      </c>
      <c r="K253" s="70"/>
      <c r="L253" s="68">
        <v>5.0999999999999997E-2</v>
      </c>
      <c r="M253" s="68">
        <f t="shared" si="14"/>
        <v>0</v>
      </c>
      <c r="N253" s="68"/>
    </row>
    <row r="254" spans="1:14" hidden="1" x14ac:dyDescent="0.25">
      <c r="A254" s="83"/>
      <c r="B254" s="83" t="s">
        <v>209</v>
      </c>
      <c r="C254" s="101"/>
      <c r="D254" s="102"/>
      <c r="E254" s="102"/>
      <c r="F254" s="101"/>
      <c r="G254" s="101"/>
      <c r="H254" s="103"/>
      <c r="I254" s="83" t="s">
        <v>210</v>
      </c>
      <c r="J254" s="87">
        <f>+ SUM(J241:J253)</f>
        <v>0</v>
      </c>
      <c r="K254" s="70">
        <f>+[1]ШС22!$JE$15</f>
        <v>0</v>
      </c>
      <c r="L254" s="68"/>
      <c r="M254" s="68">
        <f>+IF(K254=0,0,1)</f>
        <v>0</v>
      </c>
      <c r="N254" s="68"/>
    </row>
    <row r="255" spans="1:14" x14ac:dyDescent="0.25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70"/>
      <c r="L255" s="68"/>
      <c r="M255" s="68">
        <f t="shared" ref="M255:M267" si="15">+M256</f>
        <v>1</v>
      </c>
      <c r="N255" s="68"/>
    </row>
    <row r="256" spans="1:14" ht="15.75" x14ac:dyDescent="0.25">
      <c r="A256" s="215" t="s">
        <v>293</v>
      </c>
      <c r="B256" s="215"/>
      <c r="C256" s="215"/>
      <c r="D256" s="215"/>
      <c r="E256" s="215"/>
      <c r="F256" s="215"/>
      <c r="G256" s="215"/>
      <c r="H256" s="215"/>
      <c r="I256" s="215"/>
      <c r="J256" s="215"/>
      <c r="K256" s="65"/>
      <c r="L256" s="68"/>
      <c r="M256" s="68">
        <f t="shared" si="15"/>
        <v>1</v>
      </c>
      <c r="N256" s="68"/>
    </row>
    <row r="257" spans="1:14" x14ac:dyDescent="0.2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70"/>
      <c r="L257" s="68"/>
      <c r="M257" s="68">
        <f t="shared" si="15"/>
        <v>1</v>
      </c>
      <c r="N257" s="68"/>
    </row>
    <row r="258" spans="1:14" ht="15.75" x14ac:dyDescent="0.25">
      <c r="A258" s="71" t="s">
        <v>173</v>
      </c>
      <c r="B258" s="112"/>
      <c r="C258" s="112"/>
      <c r="D258" s="73" t="str">
        <f>+C217</f>
        <v>8130701ШС10000004</v>
      </c>
      <c r="E258" s="113"/>
      <c r="F258" s="113"/>
      <c r="G258" s="113"/>
      <c r="H258" s="113"/>
      <c r="I258" s="113"/>
      <c r="J258" s="113"/>
      <c r="K258" s="70"/>
      <c r="L258" s="68"/>
      <c r="M258" s="68">
        <f t="shared" si="15"/>
        <v>1</v>
      </c>
      <c r="N258" s="68"/>
    </row>
    <row r="259" spans="1:14" x14ac:dyDescent="0.2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70"/>
      <c r="L259" s="68"/>
      <c r="M259" s="68">
        <f t="shared" si="15"/>
        <v>1</v>
      </c>
      <c r="N259" s="68"/>
    </row>
    <row r="260" spans="1:14" ht="15.75" x14ac:dyDescent="0.25">
      <c r="A260" s="71" t="s">
        <v>175</v>
      </c>
      <c r="B260" s="112"/>
      <c r="C260" s="112"/>
      <c r="D260" s="78" t="s">
        <v>301</v>
      </c>
      <c r="E260" s="115"/>
      <c r="F260" s="115"/>
      <c r="G260" s="115"/>
      <c r="H260" s="115"/>
      <c r="I260" s="115"/>
      <c r="J260" s="115"/>
      <c r="K260" s="70"/>
      <c r="L260" s="68"/>
      <c r="M260" s="68">
        <f t="shared" si="15"/>
        <v>1</v>
      </c>
      <c r="N260" s="68"/>
    </row>
    <row r="261" spans="1:14" x14ac:dyDescent="0.25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70"/>
      <c r="L261" s="68"/>
      <c r="M261" s="68">
        <f t="shared" si="15"/>
        <v>1</v>
      </c>
      <c r="N261" s="68"/>
    </row>
    <row r="262" spans="1:14" x14ac:dyDescent="0.25">
      <c r="A262" s="79" t="s">
        <v>178</v>
      </c>
      <c r="B262" s="197" t="s">
        <v>294</v>
      </c>
      <c r="C262" s="198"/>
      <c r="D262" s="198"/>
      <c r="E262" s="198"/>
      <c r="F262" s="198"/>
      <c r="G262" s="199"/>
      <c r="H262" s="79" t="s">
        <v>295</v>
      </c>
      <c r="I262" s="79" t="s">
        <v>242</v>
      </c>
      <c r="J262" s="80" t="s">
        <v>296</v>
      </c>
      <c r="K262" s="70"/>
      <c r="L262" s="68"/>
      <c r="M262" s="68">
        <f t="shared" si="15"/>
        <v>1</v>
      </c>
      <c r="N262" s="68"/>
    </row>
    <row r="263" spans="1:14" x14ac:dyDescent="0.25">
      <c r="A263" s="81" t="s">
        <v>185</v>
      </c>
      <c r="B263" s="81"/>
      <c r="C263" s="93"/>
      <c r="D263" s="93"/>
      <c r="E263" s="93"/>
      <c r="F263" s="93"/>
      <c r="G263" s="93"/>
      <c r="H263" s="81" t="s">
        <v>297</v>
      </c>
      <c r="I263" s="81" t="s">
        <v>246</v>
      </c>
      <c r="J263" s="82" t="s">
        <v>298</v>
      </c>
      <c r="K263" s="70"/>
      <c r="L263" s="68"/>
      <c r="M263" s="68">
        <f t="shared" si="15"/>
        <v>1</v>
      </c>
      <c r="N263" s="68"/>
    </row>
    <row r="264" spans="1:14" x14ac:dyDescent="0.25">
      <c r="A264" s="81"/>
      <c r="B264" s="81"/>
      <c r="C264" s="93"/>
      <c r="D264" s="93"/>
      <c r="E264" s="93"/>
      <c r="F264" s="93"/>
      <c r="G264" s="93"/>
      <c r="H264" s="81"/>
      <c r="I264" s="81"/>
      <c r="J264" s="82" t="s">
        <v>288</v>
      </c>
      <c r="K264" s="70"/>
      <c r="L264" s="68"/>
      <c r="M264" s="68">
        <f t="shared" si="15"/>
        <v>1</v>
      </c>
      <c r="N264" s="68"/>
    </row>
    <row r="265" spans="1:14" x14ac:dyDescent="0.25">
      <c r="A265" s="83">
        <v>1</v>
      </c>
      <c r="B265" s="200">
        <v>2</v>
      </c>
      <c r="C265" s="201"/>
      <c r="D265" s="201"/>
      <c r="E265" s="201"/>
      <c r="F265" s="201"/>
      <c r="G265" s="202"/>
      <c r="H265" s="83">
        <v>3</v>
      </c>
      <c r="I265" s="83">
        <v>4</v>
      </c>
      <c r="J265" s="84">
        <v>5</v>
      </c>
      <c r="K265" s="70"/>
      <c r="L265" s="68"/>
      <c r="M265" s="68">
        <f t="shared" si="15"/>
        <v>1</v>
      </c>
      <c r="N265" s="68"/>
    </row>
    <row r="266" spans="1:14" x14ac:dyDescent="0.25">
      <c r="A266" s="90">
        <v>1</v>
      </c>
      <c r="B266" s="212" t="s">
        <v>303</v>
      </c>
      <c r="C266" s="213"/>
      <c r="D266" s="213"/>
      <c r="E266" s="213"/>
      <c r="F266" s="213"/>
      <c r="G266" s="214"/>
      <c r="H266" s="111">
        <f>+J266/I266</f>
        <v>13230.464285714286</v>
      </c>
      <c r="I266" s="86">
        <f>+K266</f>
        <v>28</v>
      </c>
      <c r="J266" s="111">
        <f>+K268</f>
        <v>370453</v>
      </c>
      <c r="K266" s="70">
        <f>ROUNDUP([1]ШС22!$LH$15,0)</f>
        <v>28</v>
      </c>
      <c r="L266" s="68"/>
      <c r="M266" s="68">
        <f t="shared" si="15"/>
        <v>1</v>
      </c>
      <c r="N266" s="68"/>
    </row>
    <row r="267" spans="1:14" x14ac:dyDescent="0.25">
      <c r="A267" s="90"/>
      <c r="B267" s="200"/>
      <c r="C267" s="201"/>
      <c r="D267" s="201"/>
      <c r="E267" s="201"/>
      <c r="F267" s="201"/>
      <c r="G267" s="202"/>
      <c r="H267" s="90"/>
      <c r="I267" s="83"/>
      <c r="J267" s="99"/>
      <c r="K267" s="70"/>
      <c r="L267" s="68"/>
      <c r="M267" s="68">
        <f t="shared" si="15"/>
        <v>1</v>
      </c>
      <c r="N267" s="68"/>
    </row>
    <row r="268" spans="1:14" x14ac:dyDescent="0.25">
      <c r="A268" s="90"/>
      <c r="B268" s="212" t="s">
        <v>209</v>
      </c>
      <c r="C268" s="213"/>
      <c r="D268" s="213"/>
      <c r="E268" s="213"/>
      <c r="F268" s="213"/>
      <c r="G268" s="214"/>
      <c r="H268" s="90" t="s">
        <v>210</v>
      </c>
      <c r="I268" s="83" t="s">
        <v>210</v>
      </c>
      <c r="J268" s="111">
        <f>+J266</f>
        <v>370453</v>
      </c>
      <c r="K268" s="70">
        <f>+[1]ШС22!JF15</f>
        <v>370453</v>
      </c>
      <c r="L268" s="68"/>
      <c r="M268" s="68">
        <f>+IF(K268=0,0,1)</f>
        <v>1</v>
      </c>
      <c r="N268" s="68"/>
    </row>
    <row r="269" spans="1:14" ht="15.75" hidden="1" x14ac:dyDescent="0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0"/>
      <c r="L269" s="68"/>
      <c r="M269" s="68">
        <f t="shared" ref="M269:M282" si="16">+M270</f>
        <v>0</v>
      </c>
      <c r="N269" s="68"/>
    </row>
    <row r="270" spans="1:14" ht="15.75" hidden="1" x14ac:dyDescent="0.25">
      <c r="A270" s="215" t="s">
        <v>256</v>
      </c>
      <c r="B270" s="215"/>
      <c r="C270" s="215"/>
      <c r="D270" s="215"/>
      <c r="E270" s="215"/>
      <c r="F270" s="215"/>
      <c r="G270" s="215"/>
      <c r="H270" s="215"/>
      <c r="I270" s="215"/>
      <c r="J270" s="215"/>
      <c r="K270" s="70"/>
      <c r="L270" s="68"/>
      <c r="M270" s="68">
        <f t="shared" si="16"/>
        <v>0</v>
      </c>
      <c r="N270" s="68"/>
    </row>
    <row r="271" spans="1:14" hidden="1" x14ac:dyDescent="0.2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70"/>
      <c r="L271" s="68"/>
      <c r="M271" s="68">
        <f t="shared" si="16"/>
        <v>0</v>
      </c>
      <c r="N271" s="68"/>
    </row>
    <row r="272" spans="1:14" ht="15.75" hidden="1" x14ac:dyDescent="0.25">
      <c r="A272" s="71" t="s">
        <v>173</v>
      </c>
      <c r="B272" s="112"/>
      <c r="C272" s="112"/>
      <c r="D272" s="73" t="str">
        <f>+$D$258</f>
        <v>8130701ШС10000004</v>
      </c>
      <c r="E272" s="113"/>
      <c r="F272" s="113"/>
      <c r="G272" s="113"/>
      <c r="H272" s="113"/>
      <c r="I272" s="113"/>
      <c r="J272" s="113"/>
      <c r="K272" s="70"/>
      <c r="L272" s="68"/>
      <c r="M272" s="68">
        <f t="shared" si="16"/>
        <v>0</v>
      </c>
      <c r="N272" s="68"/>
    </row>
    <row r="273" spans="1:14" hidden="1" x14ac:dyDescent="0.25">
      <c r="A273" s="67"/>
      <c r="B273" s="67"/>
      <c r="C273" s="67"/>
      <c r="D273" s="92"/>
      <c r="E273" s="67"/>
      <c r="F273" s="67"/>
      <c r="G273" s="67"/>
      <c r="H273" s="67"/>
      <c r="I273" s="67"/>
      <c r="J273" s="67"/>
      <c r="K273" s="70"/>
      <c r="L273" s="68"/>
      <c r="M273" s="68">
        <f t="shared" si="16"/>
        <v>0</v>
      </c>
      <c r="N273" s="68"/>
    </row>
    <row r="274" spans="1:14" ht="15.75" hidden="1" x14ac:dyDescent="0.25">
      <c r="A274" s="71" t="s">
        <v>175</v>
      </c>
      <c r="B274" s="112"/>
      <c r="C274" s="112"/>
      <c r="D274" s="78" t="s">
        <v>301</v>
      </c>
      <c r="E274" s="115"/>
      <c r="F274" s="115"/>
      <c r="G274" s="115"/>
      <c r="H274" s="115"/>
      <c r="I274" s="115"/>
      <c r="J274" s="115"/>
      <c r="K274" s="70"/>
      <c r="L274" s="68"/>
      <c r="M274" s="68">
        <f t="shared" si="16"/>
        <v>0</v>
      </c>
      <c r="N274" s="68"/>
    </row>
    <row r="275" spans="1:14" hidden="1" x14ac:dyDescent="0.25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70"/>
      <c r="L275" s="68"/>
      <c r="M275" s="68">
        <f t="shared" si="16"/>
        <v>0</v>
      </c>
      <c r="N275" s="68"/>
    </row>
    <row r="276" spans="1:14" hidden="1" x14ac:dyDescent="0.25">
      <c r="A276" s="79" t="s">
        <v>178</v>
      </c>
      <c r="B276" s="197" t="s">
        <v>240</v>
      </c>
      <c r="C276" s="198"/>
      <c r="D276" s="198"/>
      <c r="E276" s="198"/>
      <c r="F276" s="198"/>
      <c r="G276" s="199"/>
      <c r="H276" s="79" t="s">
        <v>257</v>
      </c>
      <c r="I276" s="79" t="s">
        <v>258</v>
      </c>
      <c r="J276" s="80" t="s">
        <v>259</v>
      </c>
      <c r="K276" s="70"/>
      <c r="L276" s="68"/>
      <c r="M276" s="68">
        <f t="shared" si="16"/>
        <v>0</v>
      </c>
      <c r="N276" s="68"/>
    </row>
    <row r="277" spans="1:14" hidden="1" x14ac:dyDescent="0.25">
      <c r="A277" s="81" t="s">
        <v>185</v>
      </c>
      <c r="B277" s="81"/>
      <c r="C277" s="93"/>
      <c r="D277" s="93"/>
      <c r="E277" s="93"/>
      <c r="F277" s="93"/>
      <c r="G277" s="93"/>
      <c r="H277" s="81" t="s">
        <v>260</v>
      </c>
      <c r="I277" s="81" t="s">
        <v>304</v>
      </c>
      <c r="J277" s="82" t="s">
        <v>262</v>
      </c>
      <c r="K277" s="70"/>
      <c r="L277" s="68"/>
      <c r="M277" s="68">
        <f t="shared" si="16"/>
        <v>0</v>
      </c>
      <c r="N277" s="68"/>
    </row>
    <row r="278" spans="1:14" hidden="1" x14ac:dyDescent="0.25">
      <c r="A278" s="81"/>
      <c r="B278" s="81"/>
      <c r="C278" s="93"/>
      <c r="D278" s="93"/>
      <c r="E278" s="93"/>
      <c r="F278" s="93"/>
      <c r="G278" s="93"/>
      <c r="H278" s="81"/>
      <c r="I278" s="81"/>
      <c r="J278" s="82" t="s">
        <v>263</v>
      </c>
      <c r="K278" s="70"/>
      <c r="L278" s="68"/>
      <c r="M278" s="68">
        <f t="shared" si="16"/>
        <v>0</v>
      </c>
      <c r="N278" s="68"/>
    </row>
    <row r="279" spans="1:14" hidden="1" x14ac:dyDescent="0.25">
      <c r="A279" s="81"/>
      <c r="B279" s="81"/>
      <c r="C279" s="93"/>
      <c r="D279" s="93"/>
      <c r="E279" s="93"/>
      <c r="F279" s="93"/>
      <c r="G279" s="93"/>
      <c r="H279" s="81"/>
      <c r="I279" s="81"/>
      <c r="J279" s="82" t="s">
        <v>264</v>
      </c>
      <c r="K279" s="70"/>
      <c r="L279" s="68"/>
      <c r="M279" s="68">
        <f t="shared" si="16"/>
        <v>0</v>
      </c>
      <c r="N279" s="68"/>
    </row>
    <row r="280" spans="1:14" hidden="1" x14ac:dyDescent="0.25">
      <c r="A280" s="83">
        <v>1</v>
      </c>
      <c r="B280" s="200">
        <v>2</v>
      </c>
      <c r="C280" s="201"/>
      <c r="D280" s="201"/>
      <c r="E280" s="201"/>
      <c r="F280" s="201"/>
      <c r="G280" s="202"/>
      <c r="H280" s="83">
        <v>3</v>
      </c>
      <c r="I280" s="83">
        <v>4</v>
      </c>
      <c r="J280" s="84">
        <v>5</v>
      </c>
      <c r="K280" s="70"/>
      <c r="L280" s="68"/>
      <c r="M280" s="68">
        <f t="shared" si="16"/>
        <v>0</v>
      </c>
      <c r="N280" s="68"/>
    </row>
    <row r="281" spans="1:14" hidden="1" x14ac:dyDescent="0.25">
      <c r="A281" s="90">
        <v>1</v>
      </c>
      <c r="B281" s="212" t="s">
        <v>305</v>
      </c>
      <c r="C281" s="213"/>
      <c r="D281" s="213"/>
      <c r="E281" s="213"/>
      <c r="F281" s="213"/>
      <c r="G281" s="214"/>
      <c r="H281" s="111">
        <f>+J281</f>
        <v>0</v>
      </c>
      <c r="I281" s="83">
        <v>100</v>
      </c>
      <c r="J281" s="111">
        <f>+K283</f>
        <v>0</v>
      </c>
      <c r="K281" s="70"/>
      <c r="L281" s="68"/>
      <c r="M281" s="68">
        <f t="shared" si="16"/>
        <v>0</v>
      </c>
      <c r="N281" s="68"/>
    </row>
    <row r="282" spans="1:14" hidden="1" x14ac:dyDescent="0.25">
      <c r="A282" s="90"/>
      <c r="B282" s="200"/>
      <c r="C282" s="201"/>
      <c r="D282" s="201"/>
      <c r="E282" s="201"/>
      <c r="F282" s="201"/>
      <c r="G282" s="202"/>
      <c r="H282" s="90"/>
      <c r="I282" s="83"/>
      <c r="J282" s="99"/>
      <c r="K282" s="70"/>
      <c r="L282" s="68"/>
      <c r="M282" s="68">
        <f t="shared" si="16"/>
        <v>0</v>
      </c>
      <c r="N282" s="68"/>
    </row>
    <row r="283" spans="1:14" hidden="1" x14ac:dyDescent="0.25">
      <c r="A283" s="90"/>
      <c r="B283" s="212" t="s">
        <v>209</v>
      </c>
      <c r="C283" s="213"/>
      <c r="D283" s="213"/>
      <c r="E283" s="213"/>
      <c r="F283" s="213"/>
      <c r="G283" s="214"/>
      <c r="H283" s="83"/>
      <c r="I283" s="83" t="s">
        <v>210</v>
      </c>
      <c r="J283" s="99"/>
      <c r="K283" s="70">
        <f>+[1]ШС22!$KU$15</f>
        <v>0</v>
      </c>
      <c r="L283" s="68"/>
      <c r="M283" s="68">
        <f>+IF(K283=0,0,1)</f>
        <v>0</v>
      </c>
      <c r="N283" s="68"/>
    </row>
    <row r="284" spans="1:14" ht="15.75" x14ac:dyDescent="0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0"/>
      <c r="L284" s="68"/>
      <c r="M284" s="68">
        <f t="shared" ref="M284:M297" si="17">+M285</f>
        <v>1</v>
      </c>
      <c r="N284" s="68"/>
    </row>
    <row r="285" spans="1:14" ht="15.75" x14ac:dyDescent="0.25">
      <c r="A285" s="215" t="s">
        <v>256</v>
      </c>
      <c r="B285" s="215"/>
      <c r="C285" s="215"/>
      <c r="D285" s="215"/>
      <c r="E285" s="215"/>
      <c r="F285" s="215"/>
      <c r="G285" s="215"/>
      <c r="H285" s="215"/>
      <c r="I285" s="215"/>
      <c r="J285" s="215"/>
      <c r="K285" s="70"/>
      <c r="L285" s="68"/>
      <c r="M285" s="68">
        <f t="shared" si="17"/>
        <v>1</v>
      </c>
      <c r="N285" s="68"/>
    </row>
    <row r="286" spans="1:14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70"/>
      <c r="L286" s="68"/>
      <c r="M286" s="68">
        <f t="shared" si="17"/>
        <v>1</v>
      </c>
      <c r="N286" s="68"/>
    </row>
    <row r="287" spans="1:14" ht="15.75" x14ac:dyDescent="0.25">
      <c r="A287" s="71" t="s">
        <v>173</v>
      </c>
      <c r="B287" s="112"/>
      <c r="C287" s="112"/>
      <c r="D287" s="73" t="str">
        <f>+$D$258</f>
        <v>8130701ШС10000004</v>
      </c>
      <c r="E287" s="113"/>
      <c r="F287" s="113"/>
      <c r="G287" s="113"/>
      <c r="H287" s="113"/>
      <c r="I287" s="113"/>
      <c r="J287" s="113"/>
      <c r="K287" s="70"/>
      <c r="L287" s="68"/>
      <c r="M287" s="68">
        <f t="shared" si="17"/>
        <v>1</v>
      </c>
      <c r="N287" s="68"/>
    </row>
    <row r="288" spans="1:14" x14ac:dyDescent="0.25">
      <c r="A288" s="67"/>
      <c r="B288" s="67"/>
      <c r="C288" s="67"/>
      <c r="D288" s="92"/>
      <c r="E288" s="67"/>
      <c r="F288" s="67"/>
      <c r="G288" s="67"/>
      <c r="H288" s="67"/>
      <c r="I288" s="67"/>
      <c r="J288" s="67"/>
      <c r="K288" s="70"/>
      <c r="L288" s="68"/>
      <c r="M288" s="68">
        <f t="shared" si="17"/>
        <v>1</v>
      </c>
      <c r="N288" s="68"/>
    </row>
    <row r="289" spans="1:14" ht="15.75" x14ac:dyDescent="0.25">
      <c r="A289" s="71" t="s">
        <v>175</v>
      </c>
      <c r="B289" s="112"/>
      <c r="C289" s="112"/>
      <c r="D289" s="78" t="s">
        <v>301</v>
      </c>
      <c r="E289" s="115"/>
      <c r="F289" s="115"/>
      <c r="G289" s="115"/>
      <c r="H289" s="115"/>
      <c r="I289" s="115"/>
      <c r="J289" s="115"/>
      <c r="K289" s="70"/>
      <c r="L289" s="68"/>
      <c r="M289" s="68">
        <f t="shared" si="17"/>
        <v>1</v>
      </c>
      <c r="N289" s="68"/>
    </row>
    <row r="290" spans="1:14" x14ac:dyDescent="0.25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70"/>
      <c r="L290" s="68"/>
      <c r="M290" s="68">
        <f t="shared" si="17"/>
        <v>1</v>
      </c>
      <c r="N290" s="68"/>
    </row>
    <row r="291" spans="1:14" x14ac:dyDescent="0.25">
      <c r="A291" s="79" t="s">
        <v>178</v>
      </c>
      <c r="B291" s="197" t="s">
        <v>240</v>
      </c>
      <c r="C291" s="198"/>
      <c r="D291" s="198"/>
      <c r="E291" s="198"/>
      <c r="F291" s="198"/>
      <c r="G291" s="199"/>
      <c r="H291" s="79" t="s">
        <v>257</v>
      </c>
      <c r="I291" s="79" t="s">
        <v>258</v>
      </c>
      <c r="J291" s="80" t="s">
        <v>259</v>
      </c>
      <c r="K291" s="70"/>
      <c r="L291" s="68"/>
      <c r="M291" s="68">
        <f t="shared" si="17"/>
        <v>1</v>
      </c>
      <c r="N291" s="68"/>
    </row>
    <row r="292" spans="1:14" x14ac:dyDescent="0.25">
      <c r="A292" s="81" t="s">
        <v>185</v>
      </c>
      <c r="B292" s="81"/>
      <c r="C292" s="93"/>
      <c r="D292" s="93"/>
      <c r="E292" s="93"/>
      <c r="F292" s="93"/>
      <c r="G292" s="93"/>
      <c r="H292" s="81" t="s">
        <v>260</v>
      </c>
      <c r="I292" s="81" t="s">
        <v>261</v>
      </c>
      <c r="J292" s="82" t="s">
        <v>262</v>
      </c>
      <c r="K292" s="70"/>
      <c r="L292" s="68"/>
      <c r="M292" s="68">
        <f t="shared" si="17"/>
        <v>1</v>
      </c>
      <c r="N292" s="68"/>
    </row>
    <row r="293" spans="1:14" x14ac:dyDescent="0.25">
      <c r="A293" s="81"/>
      <c r="B293" s="81"/>
      <c r="C293" s="93"/>
      <c r="D293" s="93"/>
      <c r="E293" s="93"/>
      <c r="F293" s="93"/>
      <c r="G293" s="93"/>
      <c r="H293" s="81"/>
      <c r="I293" s="81"/>
      <c r="J293" s="82" t="s">
        <v>263</v>
      </c>
      <c r="K293" s="70"/>
      <c r="L293" s="68"/>
      <c r="M293" s="68">
        <f t="shared" si="17"/>
        <v>1</v>
      </c>
      <c r="N293" s="68"/>
    </row>
    <row r="294" spans="1:14" x14ac:dyDescent="0.25">
      <c r="A294" s="81"/>
      <c r="B294" s="81"/>
      <c r="C294" s="93"/>
      <c r="D294" s="93"/>
      <c r="E294" s="93"/>
      <c r="F294" s="93"/>
      <c r="G294" s="93"/>
      <c r="H294" s="81"/>
      <c r="I294" s="81"/>
      <c r="J294" s="82" t="s">
        <v>264</v>
      </c>
      <c r="K294" s="70"/>
      <c r="L294" s="68"/>
      <c r="M294" s="68">
        <f t="shared" si="17"/>
        <v>1</v>
      </c>
      <c r="N294" s="68"/>
    </row>
    <row r="295" spans="1:14" x14ac:dyDescent="0.25">
      <c r="A295" s="83">
        <v>1</v>
      </c>
      <c r="B295" s="200">
        <v>2</v>
      </c>
      <c r="C295" s="201"/>
      <c r="D295" s="201"/>
      <c r="E295" s="201"/>
      <c r="F295" s="201"/>
      <c r="G295" s="202"/>
      <c r="H295" s="83">
        <v>3</v>
      </c>
      <c r="I295" s="83">
        <v>4</v>
      </c>
      <c r="J295" s="84">
        <v>5</v>
      </c>
      <c r="K295" s="70"/>
      <c r="L295" s="68"/>
      <c r="M295" s="68">
        <f t="shared" si="17"/>
        <v>1</v>
      </c>
      <c r="N295" s="68"/>
    </row>
    <row r="296" spans="1:14" x14ac:dyDescent="0.25">
      <c r="A296" s="90">
        <v>1</v>
      </c>
      <c r="B296" s="212" t="s">
        <v>306</v>
      </c>
      <c r="C296" s="213"/>
      <c r="D296" s="213"/>
      <c r="E296" s="213"/>
      <c r="F296" s="213"/>
      <c r="G296" s="214"/>
      <c r="H296" s="111">
        <f>+J296/I296*100</f>
        <v>19866409.09090909</v>
      </c>
      <c r="I296" s="83">
        <v>2.2000000000000002</v>
      </c>
      <c r="J296" s="111">
        <f>+K298</f>
        <v>437061</v>
      </c>
      <c r="K296" s="70"/>
      <c r="L296" s="68"/>
      <c r="M296" s="68">
        <f t="shared" si="17"/>
        <v>1</v>
      </c>
      <c r="N296" s="68"/>
    </row>
    <row r="297" spans="1:14" x14ac:dyDescent="0.25">
      <c r="A297" s="90"/>
      <c r="B297" s="200"/>
      <c r="C297" s="201"/>
      <c r="D297" s="201"/>
      <c r="E297" s="201"/>
      <c r="F297" s="201"/>
      <c r="G297" s="202"/>
      <c r="H297" s="90"/>
      <c r="I297" s="83"/>
      <c r="J297" s="99"/>
      <c r="K297" s="70"/>
      <c r="L297" s="68"/>
      <c r="M297" s="68">
        <f t="shared" si="17"/>
        <v>1</v>
      </c>
      <c r="N297" s="68"/>
    </row>
    <row r="298" spans="1:14" x14ac:dyDescent="0.25">
      <c r="A298" s="90"/>
      <c r="B298" s="212" t="s">
        <v>209</v>
      </c>
      <c r="C298" s="213"/>
      <c r="D298" s="213"/>
      <c r="E298" s="213"/>
      <c r="F298" s="213"/>
      <c r="G298" s="214"/>
      <c r="H298" s="83"/>
      <c r="I298" s="83" t="s">
        <v>210</v>
      </c>
      <c r="J298" s="111">
        <f>+J296</f>
        <v>437061</v>
      </c>
      <c r="K298" s="70">
        <f>+[1]ШС22!$KS$15</f>
        <v>437061</v>
      </c>
      <c r="L298" s="68"/>
      <c r="M298" s="68">
        <f>+IF(K298=0,0,1)</f>
        <v>1</v>
      </c>
      <c r="N298" s="68"/>
    </row>
    <row r="299" spans="1:14" x14ac:dyDescent="0.25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70"/>
      <c r="L299" s="68"/>
      <c r="M299" s="68">
        <f t="shared" ref="M299:M313" si="18">+M300</f>
        <v>1</v>
      </c>
      <c r="N299" s="68"/>
    </row>
    <row r="300" spans="1:14" ht="15.75" x14ac:dyDescent="0.25">
      <c r="A300" s="196" t="s">
        <v>266</v>
      </c>
      <c r="B300" s="196"/>
      <c r="C300" s="196"/>
      <c r="D300" s="196"/>
      <c r="E300" s="196"/>
      <c r="F300" s="196"/>
      <c r="G300" s="196"/>
      <c r="H300" s="196"/>
      <c r="I300" s="196"/>
      <c r="J300" s="196"/>
      <c r="K300" s="70"/>
      <c r="L300" s="68"/>
      <c r="M300" s="68">
        <f t="shared" si="18"/>
        <v>1</v>
      </c>
      <c r="N300" s="68"/>
    </row>
    <row r="301" spans="1:14" x14ac:dyDescent="0.25">
      <c r="A301" s="114"/>
      <c r="B301" s="114"/>
      <c r="C301" s="114"/>
      <c r="D301" s="114"/>
      <c r="E301" s="114"/>
      <c r="F301" s="114"/>
      <c r="G301" s="69"/>
      <c r="H301" s="69"/>
      <c r="I301" s="69"/>
      <c r="J301" s="69"/>
      <c r="K301" s="70"/>
      <c r="L301" s="68"/>
      <c r="M301" s="68">
        <f t="shared" si="18"/>
        <v>1</v>
      </c>
      <c r="N301" s="68"/>
    </row>
    <row r="302" spans="1:14" ht="15.75" x14ac:dyDescent="0.25">
      <c r="A302" s="116" t="s">
        <v>173</v>
      </c>
      <c r="B302" s="117"/>
      <c r="C302" s="114"/>
      <c r="D302" s="73" t="str">
        <f>+$D$258</f>
        <v>8130701ШС10000004</v>
      </c>
      <c r="E302" s="118"/>
      <c r="F302" s="118"/>
      <c r="G302" s="118"/>
      <c r="H302" s="118"/>
      <c r="I302" s="118"/>
      <c r="J302" s="118"/>
      <c r="K302" s="70"/>
      <c r="L302" s="68"/>
      <c r="M302" s="68">
        <f t="shared" si="18"/>
        <v>1</v>
      </c>
      <c r="N302" s="68"/>
    </row>
    <row r="303" spans="1:14" x14ac:dyDescent="0.25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70"/>
      <c r="L303" s="68"/>
      <c r="M303" s="68">
        <f t="shared" si="18"/>
        <v>1</v>
      </c>
      <c r="N303" s="68"/>
    </row>
    <row r="304" spans="1:14" ht="15.75" x14ac:dyDescent="0.25">
      <c r="A304" s="116" t="s">
        <v>175</v>
      </c>
      <c r="B304" s="117"/>
      <c r="C304" s="114"/>
      <c r="D304" s="78" t="s">
        <v>301</v>
      </c>
      <c r="E304" s="119"/>
      <c r="F304" s="119"/>
      <c r="G304" s="119"/>
      <c r="H304" s="119"/>
      <c r="I304" s="119"/>
      <c r="J304" s="119"/>
      <c r="K304" s="70"/>
      <c r="L304" s="68"/>
      <c r="M304" s="68">
        <f t="shared" si="18"/>
        <v>1</v>
      </c>
      <c r="N304" s="68"/>
    </row>
    <row r="305" spans="1:14" ht="15.75" x14ac:dyDescent="0.25">
      <c r="A305" s="116"/>
      <c r="B305" s="117"/>
      <c r="C305" s="120"/>
      <c r="D305" s="120"/>
      <c r="E305" s="120"/>
      <c r="F305" s="120"/>
      <c r="G305" s="69"/>
      <c r="H305" s="69"/>
      <c r="I305" s="69"/>
      <c r="J305" s="69"/>
      <c r="K305" s="70"/>
      <c r="L305" s="68"/>
      <c r="M305" s="68">
        <f>IF(M314+M316=0,0,1)</f>
        <v>1</v>
      </c>
      <c r="N305" s="68"/>
    </row>
    <row r="306" spans="1:14" ht="15.75" x14ac:dyDescent="0.25">
      <c r="A306" s="196" t="s">
        <v>267</v>
      </c>
      <c r="B306" s="196"/>
      <c r="C306" s="196"/>
      <c r="D306" s="196"/>
      <c r="E306" s="196"/>
      <c r="F306" s="196"/>
      <c r="G306" s="196"/>
      <c r="H306" s="196"/>
      <c r="I306" s="196"/>
      <c r="J306" s="196"/>
      <c r="K306" s="70"/>
      <c r="L306" s="68"/>
      <c r="M306" s="68">
        <f t="shared" si="18"/>
        <v>1</v>
      </c>
      <c r="N306" s="68"/>
    </row>
    <row r="307" spans="1:14" x14ac:dyDescent="0.25">
      <c r="A307" s="121"/>
      <c r="B307" s="121"/>
      <c r="C307" s="121"/>
      <c r="D307" s="121"/>
      <c r="E307" s="121"/>
      <c r="F307" s="121"/>
      <c r="G307" s="69"/>
      <c r="H307" s="69"/>
      <c r="I307" s="69"/>
      <c r="J307" s="69"/>
      <c r="K307" s="70"/>
      <c r="L307" s="68"/>
      <c r="M307" s="68">
        <f t="shared" si="18"/>
        <v>1</v>
      </c>
      <c r="N307" s="68"/>
    </row>
    <row r="308" spans="1:14" x14ac:dyDescent="0.25">
      <c r="A308" s="79" t="s">
        <v>178</v>
      </c>
      <c r="B308" s="197" t="s">
        <v>240</v>
      </c>
      <c r="C308" s="198"/>
      <c r="D308" s="198"/>
      <c r="E308" s="198"/>
      <c r="F308" s="199"/>
      <c r="G308" s="79" t="s">
        <v>242</v>
      </c>
      <c r="H308" s="79" t="s">
        <v>242</v>
      </c>
      <c r="I308" s="79" t="s">
        <v>268</v>
      </c>
      <c r="J308" s="79" t="s">
        <v>244</v>
      </c>
      <c r="K308" s="70"/>
      <c r="L308" s="68"/>
      <c r="M308" s="68">
        <f t="shared" si="18"/>
        <v>1</v>
      </c>
      <c r="N308" s="68"/>
    </row>
    <row r="309" spans="1:14" x14ac:dyDescent="0.25">
      <c r="A309" s="81" t="s">
        <v>185</v>
      </c>
      <c r="B309" s="205"/>
      <c r="C309" s="206"/>
      <c r="D309" s="206"/>
      <c r="E309" s="206"/>
      <c r="F309" s="207"/>
      <c r="G309" s="81" t="s">
        <v>269</v>
      </c>
      <c r="H309" s="81" t="s">
        <v>270</v>
      </c>
      <c r="I309" s="81" t="s">
        <v>271</v>
      </c>
      <c r="J309" s="81" t="s">
        <v>248</v>
      </c>
      <c r="K309" s="70"/>
      <c r="L309" s="68"/>
      <c r="M309" s="68">
        <f t="shared" si="18"/>
        <v>1</v>
      </c>
      <c r="N309" s="68"/>
    </row>
    <row r="310" spans="1:14" x14ac:dyDescent="0.25">
      <c r="A310" s="81"/>
      <c r="B310" s="205"/>
      <c r="C310" s="206"/>
      <c r="D310" s="206"/>
      <c r="E310" s="206"/>
      <c r="F310" s="207"/>
      <c r="G310" s="81"/>
      <c r="H310" s="81" t="s">
        <v>272</v>
      </c>
      <c r="I310" s="81" t="s">
        <v>218</v>
      </c>
      <c r="J310" s="81"/>
      <c r="K310" s="70"/>
      <c r="L310" s="68"/>
      <c r="M310" s="68">
        <f t="shared" si="18"/>
        <v>1</v>
      </c>
      <c r="N310" s="68"/>
    </row>
    <row r="311" spans="1:14" x14ac:dyDescent="0.25">
      <c r="A311" s="83">
        <v>1</v>
      </c>
      <c r="B311" s="203">
        <v>2</v>
      </c>
      <c r="C311" s="204"/>
      <c r="D311" s="204"/>
      <c r="E311" s="204"/>
      <c r="F311" s="208"/>
      <c r="G311" s="83">
        <v>3</v>
      </c>
      <c r="H311" s="83">
        <v>4</v>
      </c>
      <c r="I311" s="83">
        <v>5</v>
      </c>
      <c r="J311" s="83">
        <v>6</v>
      </c>
      <c r="K311" s="70"/>
      <c r="L311" s="68"/>
      <c r="M311" s="68">
        <f t="shared" si="18"/>
        <v>1</v>
      </c>
      <c r="N311" s="68"/>
    </row>
    <row r="312" spans="1:14" x14ac:dyDescent="0.25">
      <c r="A312" s="83">
        <v>1</v>
      </c>
      <c r="B312" s="209" t="s">
        <v>273</v>
      </c>
      <c r="C312" s="210"/>
      <c r="D312" s="210"/>
      <c r="E312" s="210"/>
      <c r="F312" s="211"/>
      <c r="G312" s="83">
        <v>1</v>
      </c>
      <c r="H312" s="83">
        <v>12</v>
      </c>
      <c r="I312" s="111">
        <f>+J312/H312/G312</f>
        <v>2112.5</v>
      </c>
      <c r="J312" s="111">
        <f>+K312</f>
        <v>25350</v>
      </c>
      <c r="K312" s="70">
        <f>+[1]ШС22!$JJ$15</f>
        <v>25350</v>
      </c>
      <c r="L312" s="68"/>
      <c r="M312" s="68">
        <f t="shared" si="18"/>
        <v>1</v>
      </c>
      <c r="N312" s="68"/>
    </row>
    <row r="313" spans="1:14" x14ac:dyDescent="0.25">
      <c r="A313" s="83">
        <v>2</v>
      </c>
      <c r="B313" s="209" t="s">
        <v>274</v>
      </c>
      <c r="C313" s="210"/>
      <c r="D313" s="210"/>
      <c r="E313" s="210"/>
      <c r="F313" s="211"/>
      <c r="G313" s="83">
        <v>1</v>
      </c>
      <c r="H313" s="83">
        <v>12</v>
      </c>
      <c r="I313" s="111">
        <f>+J313/H313/G313</f>
        <v>7366.5</v>
      </c>
      <c r="J313" s="111">
        <f>+K313</f>
        <v>88398</v>
      </c>
      <c r="K313" s="70">
        <f>+[1]ШС22!$JK$15</f>
        <v>88398</v>
      </c>
      <c r="L313" s="68"/>
      <c r="M313" s="68">
        <f t="shared" si="18"/>
        <v>1</v>
      </c>
      <c r="N313" s="68"/>
    </row>
    <row r="314" spans="1:14" x14ac:dyDescent="0.25">
      <c r="A314" s="122"/>
      <c r="B314" s="209" t="s">
        <v>209</v>
      </c>
      <c r="C314" s="210"/>
      <c r="D314" s="210"/>
      <c r="E314" s="210"/>
      <c r="F314" s="211"/>
      <c r="G314" s="83" t="s">
        <v>210</v>
      </c>
      <c r="H314" s="83" t="s">
        <v>210</v>
      </c>
      <c r="I314" s="83" t="s">
        <v>210</v>
      </c>
      <c r="J314" s="111">
        <f>+J312+J313</f>
        <v>113748</v>
      </c>
      <c r="K314" s="70"/>
      <c r="L314" s="68"/>
      <c r="M314" s="68">
        <f>+M325</f>
        <v>1</v>
      </c>
      <c r="N314" s="68"/>
    </row>
    <row r="315" spans="1:14" x14ac:dyDescent="0.25">
      <c r="A315" s="131"/>
      <c r="B315" s="133"/>
      <c r="C315" s="133"/>
      <c r="D315" s="133"/>
      <c r="E315" s="133"/>
      <c r="F315" s="133"/>
      <c r="G315" s="93"/>
      <c r="H315" s="93"/>
      <c r="I315" s="93"/>
      <c r="J315" s="132"/>
      <c r="K315" s="70"/>
      <c r="L315" s="68"/>
      <c r="M315" s="68">
        <f t="shared" ref="M315:M320" si="19">+M316</f>
        <v>1</v>
      </c>
      <c r="N315" s="68"/>
    </row>
    <row r="316" spans="1:14" ht="15.75" x14ac:dyDescent="0.25">
      <c r="A316" s="196" t="s">
        <v>307</v>
      </c>
      <c r="B316" s="196"/>
      <c r="C316" s="196"/>
      <c r="D316" s="196"/>
      <c r="E316" s="196"/>
      <c r="F316" s="196"/>
      <c r="G316" s="196"/>
      <c r="H316" s="196"/>
      <c r="I316" s="196"/>
      <c r="J316" s="196"/>
      <c r="K316" s="70">
        <f>+[1]ШС22!$JN$15</f>
        <v>57.91</v>
      </c>
      <c r="L316" s="68"/>
      <c r="M316" s="68">
        <f t="shared" si="19"/>
        <v>1</v>
      </c>
      <c r="N316" s="68"/>
    </row>
    <row r="317" spans="1:14" x14ac:dyDescent="0.25">
      <c r="A317" s="121"/>
      <c r="B317" s="121"/>
      <c r="C317" s="121"/>
      <c r="D317" s="121"/>
      <c r="E317" s="121"/>
      <c r="F317" s="121"/>
      <c r="G317" s="69"/>
      <c r="H317" s="69"/>
      <c r="I317" s="69"/>
      <c r="J317" s="69"/>
      <c r="K317" s="70">
        <f>+[1]ШС22!$JP$15</f>
        <v>555.42999999999995</v>
      </c>
      <c r="L317" s="68"/>
      <c r="M317" s="68">
        <f t="shared" si="19"/>
        <v>1</v>
      </c>
      <c r="N317" s="68"/>
    </row>
    <row r="318" spans="1:14" x14ac:dyDescent="0.25">
      <c r="A318" s="79" t="s">
        <v>178</v>
      </c>
      <c r="B318" s="197" t="s">
        <v>294</v>
      </c>
      <c r="C318" s="198"/>
      <c r="D318" s="198"/>
      <c r="E318" s="198"/>
      <c r="F318" s="197" t="s">
        <v>243</v>
      </c>
      <c r="G318" s="199"/>
      <c r="H318" s="79" t="s">
        <v>308</v>
      </c>
      <c r="I318" s="79" t="s">
        <v>309</v>
      </c>
      <c r="J318" s="79" t="s">
        <v>244</v>
      </c>
      <c r="K318" s="70">
        <f>+[1]ШС22!$JR$15</f>
        <v>887.42</v>
      </c>
      <c r="L318" s="68"/>
      <c r="M318" s="68">
        <f t="shared" si="19"/>
        <v>1</v>
      </c>
      <c r="N318" s="68"/>
    </row>
    <row r="319" spans="1:14" x14ac:dyDescent="0.25">
      <c r="A319" s="81" t="s">
        <v>185</v>
      </c>
      <c r="B319" s="197"/>
      <c r="C319" s="198"/>
      <c r="D319" s="198"/>
      <c r="E319" s="198"/>
      <c r="F319" s="197" t="s">
        <v>310</v>
      </c>
      <c r="G319" s="199"/>
      <c r="H319" s="81" t="s">
        <v>311</v>
      </c>
      <c r="I319" s="81" t="s">
        <v>304</v>
      </c>
      <c r="J319" s="81" t="s">
        <v>312</v>
      </c>
      <c r="K319" s="70">
        <f>+[1]ШС22!$JT$15</f>
        <v>898.32</v>
      </c>
      <c r="L319" s="68"/>
      <c r="M319" s="68">
        <f t="shared" si="19"/>
        <v>1</v>
      </c>
      <c r="N319" s="68"/>
    </row>
    <row r="320" spans="1:14" x14ac:dyDescent="0.25">
      <c r="A320" s="81"/>
      <c r="B320" s="197"/>
      <c r="C320" s="198"/>
      <c r="D320" s="198"/>
      <c r="E320" s="198"/>
      <c r="F320" s="197" t="s">
        <v>313</v>
      </c>
      <c r="G320" s="199"/>
      <c r="H320" s="81" t="s">
        <v>314</v>
      </c>
      <c r="I320" s="81"/>
      <c r="J320" s="81"/>
      <c r="K320" s="70">
        <f>+[1]ШС22!$JX$15</f>
        <v>77.25</v>
      </c>
      <c r="L320" s="68"/>
      <c r="M320" s="68">
        <f t="shared" si="19"/>
        <v>1</v>
      </c>
      <c r="N320" s="68"/>
    </row>
    <row r="321" spans="1:14" x14ac:dyDescent="0.25">
      <c r="A321" s="83">
        <v>1</v>
      </c>
      <c r="B321" s="203">
        <v>2</v>
      </c>
      <c r="C321" s="204"/>
      <c r="D321" s="204"/>
      <c r="E321" s="204"/>
      <c r="F321" s="200">
        <v>3</v>
      </c>
      <c r="G321" s="202"/>
      <c r="H321" s="83">
        <v>4</v>
      </c>
      <c r="I321" s="83">
        <v>5</v>
      </c>
      <c r="J321" s="83">
        <v>6</v>
      </c>
      <c r="K321" s="70"/>
      <c r="L321" s="68"/>
      <c r="M321" s="68">
        <f>+M328</f>
        <v>1</v>
      </c>
      <c r="N321" s="68"/>
    </row>
    <row r="322" spans="1:14" x14ac:dyDescent="0.25">
      <c r="A322" s="83">
        <v>1</v>
      </c>
      <c r="B322" s="125" t="s">
        <v>315</v>
      </c>
      <c r="C322" s="126"/>
      <c r="D322" s="126"/>
      <c r="E322" s="126"/>
      <c r="F322" s="134">
        <f>+K316</f>
        <v>57.91</v>
      </c>
      <c r="G322" s="135" t="s">
        <v>316</v>
      </c>
      <c r="H322" s="111">
        <f t="shared" ref="H322:H327" si="20">+J322/F322</f>
        <v>8140.0448972543609</v>
      </c>
      <c r="I322" s="83"/>
      <c r="J322" s="111">
        <f t="shared" ref="J322:J327" si="21">+K322</f>
        <v>471390</v>
      </c>
      <c r="K322" s="70">
        <f>+[1]ШС22!$JO$15</f>
        <v>471390</v>
      </c>
      <c r="L322" s="68"/>
      <c r="M322" s="68">
        <f t="shared" ref="M322:M327" si="22">+IF(K322=0,0,1)</f>
        <v>1</v>
      </c>
      <c r="N322" s="68"/>
    </row>
    <row r="323" spans="1:14" x14ac:dyDescent="0.25">
      <c r="A323" s="83">
        <v>2</v>
      </c>
      <c r="B323" s="125" t="s">
        <v>317</v>
      </c>
      <c r="C323" s="126"/>
      <c r="D323" s="126"/>
      <c r="E323" s="126"/>
      <c r="F323" s="134">
        <f>+K317</f>
        <v>555.42999999999995</v>
      </c>
      <c r="G323" s="135" t="s">
        <v>318</v>
      </c>
      <c r="H323" s="111">
        <f t="shared" si="20"/>
        <v>8065.4789982536058</v>
      </c>
      <c r="I323" s="83"/>
      <c r="J323" s="111">
        <f t="shared" si="21"/>
        <v>4479809</v>
      </c>
      <c r="K323" s="70">
        <f>+[1]ШС22!$JQ$15</f>
        <v>4479809</v>
      </c>
      <c r="L323" s="68"/>
      <c r="M323" s="68">
        <f t="shared" si="22"/>
        <v>1</v>
      </c>
      <c r="N323" s="68"/>
    </row>
    <row r="324" spans="1:14" x14ac:dyDescent="0.25">
      <c r="A324" s="83">
        <v>3</v>
      </c>
      <c r="B324" s="125" t="s">
        <v>319</v>
      </c>
      <c r="C324" s="126"/>
      <c r="D324" s="126"/>
      <c r="E324" s="126"/>
      <c r="F324" s="134">
        <f>+K318</f>
        <v>887.42</v>
      </c>
      <c r="G324" s="135" t="s">
        <v>320</v>
      </c>
      <c r="H324" s="111">
        <f t="shared" si="20"/>
        <v>29.467444952784479</v>
      </c>
      <c r="I324" s="83"/>
      <c r="J324" s="111">
        <f t="shared" si="21"/>
        <v>26150</v>
      </c>
      <c r="K324" s="70">
        <f>+[1]ШС22!$JS$15</f>
        <v>26150</v>
      </c>
      <c r="L324" s="68"/>
      <c r="M324" s="68">
        <f t="shared" si="22"/>
        <v>1</v>
      </c>
      <c r="N324" s="68"/>
    </row>
    <row r="325" spans="1:14" x14ac:dyDescent="0.25">
      <c r="A325" s="83">
        <v>4</v>
      </c>
      <c r="B325" s="125" t="s">
        <v>321</v>
      </c>
      <c r="C325" s="126"/>
      <c r="D325" s="126"/>
      <c r="E325" s="126"/>
      <c r="F325" s="134">
        <f>+K319</f>
        <v>898.32</v>
      </c>
      <c r="G325" s="135" t="s">
        <v>320</v>
      </c>
      <c r="H325" s="111">
        <f t="shared" si="20"/>
        <v>28.464244367263333</v>
      </c>
      <c r="I325" s="83"/>
      <c r="J325" s="111">
        <f t="shared" si="21"/>
        <v>25570</v>
      </c>
      <c r="K325" s="70">
        <f>+[1]ШС22!$JU$15</f>
        <v>25570</v>
      </c>
      <c r="L325" s="68"/>
      <c r="M325" s="68">
        <f t="shared" si="22"/>
        <v>1</v>
      </c>
      <c r="N325" s="68"/>
    </row>
    <row r="326" spans="1:14" x14ac:dyDescent="0.25">
      <c r="A326" s="83">
        <v>5</v>
      </c>
      <c r="B326" s="125" t="s">
        <v>322</v>
      </c>
      <c r="C326" s="126"/>
      <c r="D326" s="126"/>
      <c r="E326" s="126"/>
      <c r="F326" s="134">
        <f>+K318+K319</f>
        <v>1785.74</v>
      </c>
      <c r="G326" s="135" t="s">
        <v>320</v>
      </c>
      <c r="H326" s="111">
        <f t="shared" si="20"/>
        <v>43.718570452585482</v>
      </c>
      <c r="I326" s="83"/>
      <c r="J326" s="111">
        <f t="shared" si="21"/>
        <v>78070</v>
      </c>
      <c r="K326" s="70">
        <f>+[1]ШС22!$JW$15</f>
        <v>78070</v>
      </c>
      <c r="M326" s="68">
        <f t="shared" si="22"/>
        <v>1</v>
      </c>
      <c r="N326" s="68"/>
    </row>
    <row r="327" spans="1:14" x14ac:dyDescent="0.25">
      <c r="A327" s="90">
        <v>6</v>
      </c>
      <c r="B327" s="125" t="str">
        <f>+[1]ШС22!JY4</f>
        <v>Услуги по обращению с твердыми коммунальными отходами</v>
      </c>
      <c r="C327" s="126"/>
      <c r="D327" s="126"/>
      <c r="E327" s="126"/>
      <c r="F327" s="134">
        <f>+K320</f>
        <v>77.25</v>
      </c>
      <c r="G327" s="135" t="s">
        <v>320</v>
      </c>
      <c r="H327" s="111">
        <f t="shared" si="20"/>
        <v>580.32362459546925</v>
      </c>
      <c r="I327" s="83"/>
      <c r="J327" s="111">
        <f t="shared" si="21"/>
        <v>44830</v>
      </c>
      <c r="K327" s="70">
        <f>+[1]ШС22!$JY$15</f>
        <v>44830</v>
      </c>
      <c r="M327" s="68">
        <f t="shared" si="22"/>
        <v>1</v>
      </c>
      <c r="N327" s="68"/>
    </row>
    <row r="328" spans="1:14" x14ac:dyDescent="0.25">
      <c r="A328" s="122"/>
      <c r="B328" s="125" t="s">
        <v>209</v>
      </c>
      <c r="C328" s="126"/>
      <c r="D328" s="126"/>
      <c r="E328" s="126"/>
      <c r="F328" s="136" t="s">
        <v>210</v>
      </c>
      <c r="G328" s="135"/>
      <c r="H328" s="83" t="s">
        <v>210</v>
      </c>
      <c r="I328" s="83" t="s">
        <v>210</v>
      </c>
      <c r="J328" s="111">
        <f>+SUM(J322:J327)</f>
        <v>5125819</v>
      </c>
      <c r="K328" s="70">
        <f>+[1]ШС22!$JM$15</f>
        <v>5125819</v>
      </c>
      <c r="L328" s="137">
        <f>+J328-K328</f>
        <v>0</v>
      </c>
      <c r="M328" s="68">
        <f>+IF(K328=0,0,1)</f>
        <v>1</v>
      </c>
      <c r="N328" s="68"/>
    </row>
    <row r="329" spans="1:14" x14ac:dyDescent="0.25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70"/>
      <c r="L329" s="68"/>
      <c r="M329" s="68">
        <f t="shared" ref="M329:M334" si="23">+M330</f>
        <v>1</v>
      </c>
      <c r="N329" s="68"/>
    </row>
    <row r="330" spans="1:14" ht="15.75" x14ac:dyDescent="0.25">
      <c r="A330" s="196" t="s">
        <v>275</v>
      </c>
      <c r="B330" s="196"/>
      <c r="C330" s="196"/>
      <c r="D330" s="196"/>
      <c r="E330" s="196"/>
      <c r="F330" s="196"/>
      <c r="G330" s="196"/>
      <c r="H330" s="196"/>
      <c r="I330" s="196"/>
      <c r="J330" s="196"/>
      <c r="K330" s="70"/>
      <c r="L330" s="68"/>
      <c r="M330" s="68">
        <f t="shared" si="23"/>
        <v>1</v>
      </c>
      <c r="N330" s="68"/>
    </row>
    <row r="331" spans="1:14" x14ac:dyDescent="0.25">
      <c r="A331" s="114"/>
      <c r="B331" s="114"/>
      <c r="C331" s="114"/>
      <c r="D331" s="114"/>
      <c r="E331" s="114"/>
      <c r="F331" s="69"/>
      <c r="G331" s="69"/>
      <c r="H331" s="69"/>
      <c r="I331" s="69"/>
      <c r="J331" s="69"/>
      <c r="K331" s="70"/>
      <c r="L331" s="68"/>
      <c r="M331" s="68">
        <f t="shared" si="23"/>
        <v>1</v>
      </c>
      <c r="N331" s="68"/>
    </row>
    <row r="332" spans="1:14" x14ac:dyDescent="0.25">
      <c r="A332" s="79" t="s">
        <v>178</v>
      </c>
      <c r="B332" s="197" t="s">
        <v>240</v>
      </c>
      <c r="C332" s="198"/>
      <c r="D332" s="198"/>
      <c r="E332" s="198"/>
      <c r="F332" s="198"/>
      <c r="G332" s="199"/>
      <c r="H332" s="79" t="s">
        <v>276</v>
      </c>
      <c r="I332" s="79" t="s">
        <v>242</v>
      </c>
      <c r="J332" s="80" t="s">
        <v>268</v>
      </c>
      <c r="K332" s="70"/>
      <c r="L332" s="68"/>
      <c r="M332" s="68">
        <f t="shared" si="23"/>
        <v>1</v>
      </c>
      <c r="N332" s="68"/>
    </row>
    <row r="333" spans="1:14" x14ac:dyDescent="0.25">
      <c r="A333" s="81" t="s">
        <v>185</v>
      </c>
      <c r="B333" s="81"/>
      <c r="C333" s="93"/>
      <c r="D333" s="93"/>
      <c r="E333" s="93"/>
      <c r="F333" s="93"/>
      <c r="G333" s="93"/>
      <c r="H333" s="81"/>
      <c r="I333" s="81" t="s">
        <v>277</v>
      </c>
      <c r="J333" s="82" t="s">
        <v>278</v>
      </c>
      <c r="K333" s="70"/>
      <c r="L333" s="68"/>
      <c r="M333" s="68">
        <f t="shared" si="23"/>
        <v>1</v>
      </c>
      <c r="N333" s="68"/>
    </row>
    <row r="334" spans="1:14" x14ac:dyDescent="0.25">
      <c r="A334" s="81"/>
      <c r="B334" s="81"/>
      <c r="C334" s="93"/>
      <c r="D334" s="93"/>
      <c r="E334" s="93"/>
      <c r="F334" s="93"/>
      <c r="G334" s="93"/>
      <c r="H334" s="81"/>
      <c r="I334" s="81" t="s">
        <v>279</v>
      </c>
      <c r="J334" s="82" t="s">
        <v>218</v>
      </c>
      <c r="K334" s="70"/>
      <c r="L334" s="68"/>
      <c r="M334" s="68">
        <f t="shared" si="23"/>
        <v>1</v>
      </c>
      <c r="N334" s="68"/>
    </row>
    <row r="335" spans="1:14" x14ac:dyDescent="0.25">
      <c r="A335" s="83">
        <v>1</v>
      </c>
      <c r="B335" s="200">
        <v>2</v>
      </c>
      <c r="C335" s="201"/>
      <c r="D335" s="201"/>
      <c r="E335" s="201"/>
      <c r="F335" s="201"/>
      <c r="G335" s="202"/>
      <c r="H335" s="83">
        <v>3</v>
      </c>
      <c r="I335" s="83">
        <v>4</v>
      </c>
      <c r="J335" s="84">
        <v>5</v>
      </c>
      <c r="K335" s="70"/>
      <c r="L335" s="68"/>
      <c r="M335" s="68">
        <f>+M343</f>
        <v>1</v>
      </c>
      <c r="N335" s="68"/>
    </row>
    <row r="336" spans="1:14" x14ac:dyDescent="0.25">
      <c r="A336" s="83">
        <f>+IF(M336=0,0,1)</f>
        <v>1</v>
      </c>
      <c r="B336" s="122" t="str">
        <f>+[1]ШС22!KA4</f>
        <v>Вывоз и уничтожение медицинских отходов</v>
      </c>
      <c r="C336" s="123"/>
      <c r="D336" s="123"/>
      <c r="E336" s="123"/>
      <c r="F336" s="123"/>
      <c r="G336" s="123"/>
      <c r="H336" s="122"/>
      <c r="I336" s="124">
        <v>1</v>
      </c>
      <c r="J336" s="111">
        <f t="shared" ref="J336:J343" si="24">+K336</f>
        <v>4300</v>
      </c>
      <c r="K336" s="70">
        <f>+[1]ШС22!$KA$15</f>
        <v>4300</v>
      </c>
      <c r="L336" s="68"/>
      <c r="M336" s="68">
        <f t="shared" ref="M336:M343" si="25">+IF(K336=0,0,1)</f>
        <v>1</v>
      </c>
      <c r="N336" s="68"/>
    </row>
    <row r="337" spans="1:14" x14ac:dyDescent="0.25">
      <c r="A337" s="83">
        <f>IF(M337=0,A336,A336+1)</f>
        <v>2</v>
      </c>
      <c r="B337" s="122" t="str">
        <f>+[1]ШС22!KB4</f>
        <v>Дератизация и дезинсекция</v>
      </c>
      <c r="C337" s="123"/>
      <c r="D337" s="123"/>
      <c r="E337" s="123"/>
      <c r="F337" s="123"/>
      <c r="G337" s="123"/>
      <c r="H337" s="122"/>
      <c r="I337" s="124">
        <v>1</v>
      </c>
      <c r="J337" s="111">
        <f t="shared" si="24"/>
        <v>45998</v>
      </c>
      <c r="K337" s="70">
        <f>+[1]ШС22!$KB$15</f>
        <v>45998</v>
      </c>
      <c r="L337" s="68"/>
      <c r="M337" s="68">
        <f t="shared" si="25"/>
        <v>1</v>
      </c>
      <c r="N337" s="68"/>
    </row>
    <row r="338" spans="1:14" hidden="1" x14ac:dyDescent="0.25">
      <c r="A338" s="83">
        <f t="shared" ref="A338:A342" si="26">IF(M338=0,A337,A337+1)</f>
        <v>2</v>
      </c>
      <c r="B338" s="122" t="str">
        <f>+[1]ШС22!$KE$4</f>
        <v>Проведение ремонта</v>
      </c>
      <c r="C338" s="123"/>
      <c r="D338" s="123"/>
      <c r="E338" s="123"/>
      <c r="F338" s="123"/>
      <c r="G338" s="123"/>
      <c r="H338" s="122"/>
      <c r="I338" s="124">
        <v>1</v>
      </c>
      <c r="J338" s="111">
        <f t="shared" si="24"/>
        <v>0</v>
      </c>
      <c r="K338" s="70">
        <f>+[1]ШС22!$KE$15</f>
        <v>0</v>
      </c>
      <c r="L338" s="68"/>
      <c r="M338" s="68">
        <f t="shared" si="25"/>
        <v>0</v>
      </c>
      <c r="N338" s="68"/>
    </row>
    <row r="339" spans="1:14" hidden="1" x14ac:dyDescent="0.25">
      <c r="A339" s="83">
        <f t="shared" si="26"/>
        <v>2</v>
      </c>
      <c r="B339" s="122" t="str">
        <f>+[1]ШС22!KF4</f>
        <v>Техническое обслуживание оборудования</v>
      </c>
      <c r="C339" s="123"/>
      <c r="D339" s="123"/>
      <c r="E339" s="123"/>
      <c r="F339" s="123"/>
      <c r="G339" s="123"/>
      <c r="H339" s="122"/>
      <c r="I339" s="124">
        <v>1</v>
      </c>
      <c r="J339" s="111">
        <f t="shared" si="24"/>
        <v>0</v>
      </c>
      <c r="K339" s="70">
        <f>+[1]ШС22!$KF$15</f>
        <v>0</v>
      </c>
      <c r="L339" s="68"/>
      <c r="M339" s="68">
        <f t="shared" si="25"/>
        <v>0</v>
      </c>
      <c r="N339" s="68"/>
    </row>
    <row r="340" spans="1:14" hidden="1" x14ac:dyDescent="0.25">
      <c r="A340" s="83">
        <f t="shared" si="26"/>
        <v>2</v>
      </c>
      <c r="B340" s="122" t="str">
        <f>+[1]ШС22!KD4</f>
        <v>Обслуживание приборов учёта тепловой энергии и физической воды</v>
      </c>
      <c r="C340" s="123"/>
      <c r="D340" s="123"/>
      <c r="E340" s="123"/>
      <c r="F340" s="123"/>
      <c r="G340" s="123"/>
      <c r="H340" s="122"/>
      <c r="I340" s="124">
        <v>1</v>
      </c>
      <c r="J340" s="111">
        <f t="shared" si="24"/>
        <v>0</v>
      </c>
      <c r="K340" s="70">
        <f>+[1]ШС22!$KD$15</f>
        <v>0</v>
      </c>
      <c r="L340" s="68"/>
      <c r="M340" s="68">
        <f t="shared" si="25"/>
        <v>0</v>
      </c>
      <c r="N340" s="68"/>
    </row>
    <row r="341" spans="1:14" x14ac:dyDescent="0.25">
      <c r="A341" s="83">
        <f t="shared" si="26"/>
        <v>3</v>
      </c>
      <c r="B341" s="122" t="str">
        <f>+[1]ШС22!KG4</f>
        <v>Выполнение противопожарных мероприятий</v>
      </c>
      <c r="C341" s="123"/>
      <c r="D341" s="123"/>
      <c r="E341" s="123"/>
      <c r="F341" s="123"/>
      <c r="G341" s="123"/>
      <c r="H341" s="122"/>
      <c r="I341" s="124">
        <v>1</v>
      </c>
      <c r="J341" s="111">
        <f t="shared" si="24"/>
        <v>151287</v>
      </c>
      <c r="K341" s="70">
        <f>+[1]ШС22!$KG$15</f>
        <v>151287</v>
      </c>
      <c r="L341" s="68"/>
      <c r="M341" s="68">
        <f t="shared" si="25"/>
        <v>1</v>
      </c>
      <c r="N341" s="68"/>
    </row>
    <row r="342" spans="1:14" hidden="1" x14ac:dyDescent="0.25">
      <c r="A342" s="83">
        <f t="shared" si="26"/>
        <v>3</v>
      </c>
      <c r="B342" s="122" t="str">
        <f>+[1]ШС22!KC4</f>
        <v>Услуги по доставке и стирке белья</v>
      </c>
      <c r="C342" s="123"/>
      <c r="D342" s="123"/>
      <c r="E342" s="123"/>
      <c r="F342" s="123"/>
      <c r="G342" s="123"/>
      <c r="H342" s="122"/>
      <c r="I342" s="124">
        <v>1</v>
      </c>
      <c r="J342" s="111">
        <f t="shared" si="24"/>
        <v>0</v>
      </c>
      <c r="K342" s="70">
        <f>+[1]ШС22!$KC$15</f>
        <v>0</v>
      </c>
      <c r="L342" s="68"/>
      <c r="M342" s="68">
        <f t="shared" si="25"/>
        <v>0</v>
      </c>
      <c r="N342" s="68"/>
    </row>
    <row r="343" spans="1:14" x14ac:dyDescent="0.25">
      <c r="A343" s="83"/>
      <c r="B343" s="125" t="s">
        <v>209</v>
      </c>
      <c r="C343" s="126"/>
      <c r="D343" s="126"/>
      <c r="E343" s="126"/>
      <c r="F343" s="126"/>
      <c r="G343" s="126"/>
      <c r="H343" s="83" t="s">
        <v>210</v>
      </c>
      <c r="I343" s="83" t="s">
        <v>210</v>
      </c>
      <c r="J343" s="111">
        <f t="shared" si="24"/>
        <v>201585</v>
      </c>
      <c r="K343" s="70">
        <f>+[1]ШС22!$JZ$15</f>
        <v>201585</v>
      </c>
      <c r="L343" s="68"/>
      <c r="M343" s="68">
        <f t="shared" si="25"/>
        <v>1</v>
      </c>
      <c r="N343" s="68"/>
    </row>
    <row r="344" spans="1:14" ht="15.75" x14ac:dyDescent="0.25">
      <c r="A344" s="127"/>
      <c r="B344" s="127"/>
      <c r="C344" s="127"/>
      <c r="D344" s="127"/>
      <c r="E344" s="127"/>
      <c r="F344" s="69"/>
      <c r="G344" s="69"/>
      <c r="H344" s="69"/>
      <c r="I344" s="69"/>
      <c r="J344" s="69"/>
      <c r="K344" s="70"/>
      <c r="L344" s="68"/>
      <c r="M344" s="68">
        <f t="shared" ref="M344:M349" si="27">+M345</f>
        <v>1</v>
      </c>
      <c r="N344" s="68"/>
    </row>
    <row r="345" spans="1:14" ht="15.75" x14ac:dyDescent="0.25">
      <c r="A345" s="196" t="s">
        <v>281</v>
      </c>
      <c r="B345" s="196"/>
      <c r="C345" s="196"/>
      <c r="D345" s="196"/>
      <c r="E345" s="196"/>
      <c r="F345" s="196"/>
      <c r="G345" s="196"/>
      <c r="H345" s="196"/>
      <c r="I345" s="196"/>
      <c r="J345" s="196"/>
      <c r="K345" s="70"/>
      <c r="L345" s="68"/>
      <c r="M345" s="68">
        <f t="shared" si="27"/>
        <v>1</v>
      </c>
      <c r="N345" s="68"/>
    </row>
    <row r="346" spans="1:14" x14ac:dyDescent="0.25">
      <c r="A346" s="114"/>
      <c r="B346" s="114"/>
      <c r="C346" s="114"/>
      <c r="D346" s="114"/>
      <c r="E346" s="114"/>
      <c r="F346" s="69"/>
      <c r="G346" s="69"/>
      <c r="H346" s="69"/>
      <c r="I346" s="69"/>
      <c r="J346" s="69"/>
      <c r="K346" s="70"/>
      <c r="L346" s="68"/>
      <c r="M346" s="68">
        <f t="shared" si="27"/>
        <v>1</v>
      </c>
      <c r="N346" s="68"/>
    </row>
    <row r="347" spans="1:14" x14ac:dyDescent="0.25">
      <c r="A347" s="79" t="s">
        <v>178</v>
      </c>
      <c r="B347" s="197" t="s">
        <v>240</v>
      </c>
      <c r="C347" s="198"/>
      <c r="D347" s="198"/>
      <c r="E347" s="198"/>
      <c r="F347" s="198"/>
      <c r="G347" s="198"/>
      <c r="H347" s="199"/>
      <c r="I347" s="79" t="s">
        <v>242</v>
      </c>
      <c r="J347" s="80" t="s">
        <v>268</v>
      </c>
      <c r="K347" s="70"/>
      <c r="L347" s="68"/>
      <c r="M347" s="68">
        <f t="shared" si="27"/>
        <v>1</v>
      </c>
      <c r="N347" s="68"/>
    </row>
    <row r="348" spans="1:14" x14ac:dyDescent="0.25">
      <c r="A348" s="81" t="s">
        <v>185</v>
      </c>
      <c r="B348" s="81"/>
      <c r="C348" s="93"/>
      <c r="D348" s="93"/>
      <c r="E348" s="93"/>
      <c r="F348" s="93"/>
      <c r="G348" s="93"/>
      <c r="H348" s="128"/>
      <c r="I348" s="81" t="s">
        <v>282</v>
      </c>
      <c r="J348" s="82" t="s">
        <v>283</v>
      </c>
      <c r="K348" s="70"/>
      <c r="L348" s="68"/>
      <c r="M348" s="68">
        <f t="shared" si="27"/>
        <v>1</v>
      </c>
      <c r="N348" s="68"/>
    </row>
    <row r="349" spans="1:14" x14ac:dyDescent="0.25">
      <c r="A349" s="81"/>
      <c r="B349" s="81"/>
      <c r="C349" s="93"/>
      <c r="D349" s="93"/>
      <c r="E349" s="93"/>
      <c r="F349" s="93"/>
      <c r="G349" s="93"/>
      <c r="H349" s="129"/>
      <c r="I349" s="81"/>
      <c r="J349" s="82"/>
      <c r="K349" s="70"/>
      <c r="L349" s="68"/>
      <c r="M349" s="68">
        <f t="shared" si="27"/>
        <v>1</v>
      </c>
      <c r="N349" s="68"/>
    </row>
    <row r="350" spans="1:14" x14ac:dyDescent="0.25">
      <c r="A350" s="83">
        <v>1</v>
      </c>
      <c r="B350" s="200">
        <v>2</v>
      </c>
      <c r="C350" s="201"/>
      <c r="D350" s="201"/>
      <c r="E350" s="201"/>
      <c r="F350" s="201"/>
      <c r="G350" s="201"/>
      <c r="H350" s="202"/>
      <c r="I350" s="83">
        <v>3</v>
      </c>
      <c r="J350" s="84">
        <v>4</v>
      </c>
      <c r="K350" s="70"/>
      <c r="L350" s="68"/>
      <c r="M350" s="68">
        <f>+M361</f>
        <v>1</v>
      </c>
      <c r="N350" s="68"/>
    </row>
    <row r="351" spans="1:14" hidden="1" x14ac:dyDescent="0.25">
      <c r="A351" s="83">
        <f>+IF(M351=0,0,1)</f>
        <v>0</v>
      </c>
      <c r="B351" s="125" t="str">
        <f>+[1]ШС22!$KI$4</f>
        <v>Охрана объекта</v>
      </c>
      <c r="C351" s="126"/>
      <c r="D351" s="126"/>
      <c r="E351" s="126"/>
      <c r="F351" s="126"/>
      <c r="G351" s="126"/>
      <c r="H351" s="126"/>
      <c r="I351" s="124">
        <v>1</v>
      </c>
      <c r="J351" s="111">
        <f t="shared" ref="J351:J360" si="28">+K351</f>
        <v>0</v>
      </c>
      <c r="K351" s="70">
        <f>+[1]ШС22!$KI$15</f>
        <v>0</v>
      </c>
      <c r="L351" s="68"/>
      <c r="M351" s="68">
        <f t="shared" ref="M351:M361" si="29">+IF(K351=0,0,1)</f>
        <v>0</v>
      </c>
      <c r="N351" s="68"/>
    </row>
    <row r="352" spans="1:14" hidden="1" x14ac:dyDescent="0.25">
      <c r="A352" s="83">
        <f t="shared" ref="A352:A359" si="30">IF(M352=0,A351,A351+1)</f>
        <v>0</v>
      </c>
      <c r="B352" s="125" t="str">
        <f>+[1]ШС22!$KJ$4</f>
        <v>Обслуживание медицинской техники</v>
      </c>
      <c r="C352" s="126"/>
      <c r="D352" s="126"/>
      <c r="E352" s="126"/>
      <c r="F352" s="126"/>
      <c r="G352" s="126"/>
      <c r="H352" s="126"/>
      <c r="I352" s="124">
        <v>1</v>
      </c>
      <c r="J352" s="111">
        <f t="shared" si="28"/>
        <v>0</v>
      </c>
      <c r="K352" s="70">
        <f>+[1]ШС22!$KJ$15</f>
        <v>0</v>
      </c>
      <c r="L352" s="68"/>
      <c r="M352" s="68">
        <f t="shared" si="29"/>
        <v>0</v>
      </c>
      <c r="N352" s="68"/>
    </row>
    <row r="353" spans="1:14" hidden="1" x14ac:dyDescent="0.25">
      <c r="A353" s="83">
        <f t="shared" si="30"/>
        <v>0</v>
      </c>
      <c r="B353" s="125" t="str">
        <f>+[1]ШС22!$KK$4</f>
        <v>Специальная оценка условий труда</v>
      </c>
      <c r="C353" s="126"/>
      <c r="D353" s="126"/>
      <c r="E353" s="126"/>
      <c r="F353" s="126"/>
      <c r="G353" s="126"/>
      <c r="H353" s="126"/>
      <c r="I353" s="124">
        <v>1</v>
      </c>
      <c r="J353" s="111">
        <f t="shared" si="28"/>
        <v>0</v>
      </c>
      <c r="K353" s="70">
        <f>+[1]ШС22!$KK$15</f>
        <v>0</v>
      </c>
      <c r="L353" s="68"/>
      <c r="M353" s="68">
        <f t="shared" si="29"/>
        <v>0</v>
      </c>
      <c r="N353" s="68"/>
    </row>
    <row r="354" spans="1:14" x14ac:dyDescent="0.25">
      <c r="A354" s="83">
        <f t="shared" si="30"/>
        <v>1</v>
      </c>
      <c r="B354" s="125" t="str">
        <f>+[1]ШС22!$KL$4</f>
        <v>Обслуживание пожарной сигнализации</v>
      </c>
      <c r="C354" s="126"/>
      <c r="D354" s="126"/>
      <c r="E354" s="126"/>
      <c r="F354" s="126"/>
      <c r="G354" s="126"/>
      <c r="H354" s="126"/>
      <c r="I354" s="124">
        <v>1</v>
      </c>
      <c r="J354" s="111">
        <f t="shared" si="28"/>
        <v>240000</v>
      </c>
      <c r="K354" s="70">
        <f>+[1]ШС22!$KL$15</f>
        <v>240000</v>
      </c>
      <c r="L354" s="68"/>
      <c r="M354" s="68">
        <f t="shared" si="29"/>
        <v>1</v>
      </c>
      <c r="N354" s="68"/>
    </row>
    <row r="355" spans="1:14" x14ac:dyDescent="0.25">
      <c r="A355" s="83">
        <f t="shared" si="30"/>
        <v>2</v>
      </c>
      <c r="B355" s="125" t="str">
        <f>+[1]ШС22!$KM$4</f>
        <v>Обслуживание программного обеспечения</v>
      </c>
      <c r="C355" s="126"/>
      <c r="D355" s="126"/>
      <c r="E355" s="126"/>
      <c r="F355" s="126"/>
      <c r="G355" s="126"/>
      <c r="H355" s="126"/>
      <c r="I355" s="124">
        <v>1</v>
      </c>
      <c r="J355" s="111">
        <f t="shared" si="28"/>
        <v>120000</v>
      </c>
      <c r="K355" s="70">
        <f>+[1]ШС22!$KM$15</f>
        <v>120000</v>
      </c>
      <c r="L355" s="68"/>
      <c r="M355" s="68">
        <f t="shared" si="29"/>
        <v>1</v>
      </c>
      <c r="N355" s="68"/>
    </row>
    <row r="356" spans="1:14" hidden="1" x14ac:dyDescent="0.25">
      <c r="A356" s="83">
        <f t="shared" si="30"/>
        <v>2</v>
      </c>
      <c r="B356" s="125" t="str">
        <f>+[1]ШС22!$KN$4</f>
        <v>Составление проектно-сметной документации</v>
      </c>
      <c r="C356" s="126"/>
      <c r="D356" s="126"/>
      <c r="E356" s="126"/>
      <c r="F356" s="126"/>
      <c r="G356" s="126"/>
      <c r="H356" s="126"/>
      <c r="I356" s="124">
        <v>1</v>
      </c>
      <c r="J356" s="111">
        <f t="shared" si="28"/>
        <v>0</v>
      </c>
      <c r="K356" s="70">
        <f>+[1]ШС22!$KN$15</f>
        <v>0</v>
      </c>
      <c r="L356" s="68"/>
      <c r="M356" s="68">
        <f t="shared" si="29"/>
        <v>0</v>
      </c>
      <c r="N356" s="68"/>
    </row>
    <row r="357" spans="1:14" hidden="1" x14ac:dyDescent="0.25">
      <c r="A357" s="83">
        <f t="shared" si="30"/>
        <v>2</v>
      </c>
      <c r="B357" s="125" t="str">
        <f>+[1]ШС22!$KO$4</f>
        <v>Замеры сопротивления</v>
      </c>
      <c r="C357" s="126"/>
      <c r="D357" s="126"/>
      <c r="E357" s="126"/>
      <c r="F357" s="126"/>
      <c r="G357" s="126"/>
      <c r="H357" s="126"/>
      <c r="I357" s="124">
        <v>1</v>
      </c>
      <c r="J357" s="111">
        <f t="shared" si="28"/>
        <v>0</v>
      </c>
      <c r="K357" s="70">
        <f>+[1]ШС22!$KO$15</f>
        <v>0</v>
      </c>
      <c r="L357" s="68"/>
      <c r="M357" s="68">
        <f t="shared" si="29"/>
        <v>0</v>
      </c>
      <c r="N357" s="68"/>
    </row>
    <row r="358" spans="1:14" hidden="1" x14ac:dyDescent="0.25">
      <c r="A358" s="83">
        <f t="shared" si="30"/>
        <v>2</v>
      </c>
      <c r="B358" s="125" t="str">
        <f>+[1]ШС22!$KP$4</f>
        <v>Метрологические измерения</v>
      </c>
      <c r="C358" s="126"/>
      <c r="D358" s="126"/>
      <c r="E358" s="126"/>
      <c r="F358" s="126"/>
      <c r="G358" s="126"/>
      <c r="H358" s="126"/>
      <c r="I358" s="124">
        <v>1</v>
      </c>
      <c r="J358" s="111">
        <f t="shared" si="28"/>
        <v>0</v>
      </c>
      <c r="K358" s="70">
        <f>+[1]ШС22!$KP$15</f>
        <v>0</v>
      </c>
      <c r="L358" s="68"/>
      <c r="M358" s="68">
        <f t="shared" si="29"/>
        <v>0</v>
      </c>
      <c r="N358" s="68"/>
    </row>
    <row r="359" spans="1:14" hidden="1" x14ac:dyDescent="0.25">
      <c r="A359" s="83">
        <f t="shared" si="30"/>
        <v>2</v>
      </c>
      <c r="B359" s="125" t="str">
        <f>+[1]ШС22!$KQ$4</f>
        <v>Услуга по обеспечению питания воспитанников</v>
      </c>
      <c r="C359" s="126"/>
      <c r="D359" s="126"/>
      <c r="E359" s="126"/>
      <c r="F359" s="126"/>
      <c r="G359" s="126"/>
      <c r="H359" s="126"/>
      <c r="I359" s="124">
        <v>1</v>
      </c>
      <c r="J359" s="111">
        <f>+K359</f>
        <v>0</v>
      </c>
      <c r="K359" s="70">
        <f>+[1]ШС22!$KQ$15</f>
        <v>0</v>
      </c>
      <c r="L359" s="68"/>
      <c r="M359" s="68">
        <f t="shared" si="29"/>
        <v>0</v>
      </c>
      <c r="N359" s="68"/>
    </row>
    <row r="360" spans="1:14" x14ac:dyDescent="0.25">
      <c r="A360" s="83">
        <f>IF(M360=0,A358,A358+1)</f>
        <v>3</v>
      </c>
      <c r="B360" s="125" t="str">
        <f>+[1]ШС22!$KR$4</f>
        <v>Медицинский осмотр сотрудников</v>
      </c>
      <c r="C360" s="126"/>
      <c r="D360" s="126"/>
      <c r="E360" s="126"/>
      <c r="F360" s="126"/>
      <c r="G360" s="126"/>
      <c r="H360" s="126"/>
      <c r="I360" s="124">
        <v>1</v>
      </c>
      <c r="J360" s="111">
        <f t="shared" si="28"/>
        <v>297689</v>
      </c>
      <c r="K360" s="70">
        <f>+[1]ШС22!$KR$15</f>
        <v>297689</v>
      </c>
      <c r="L360" s="68"/>
      <c r="M360" s="68">
        <f t="shared" si="29"/>
        <v>1</v>
      </c>
      <c r="N360" s="68"/>
    </row>
    <row r="361" spans="1:14" x14ac:dyDescent="0.25">
      <c r="A361" s="83"/>
      <c r="B361" s="125" t="s">
        <v>209</v>
      </c>
      <c r="C361" s="126"/>
      <c r="D361" s="126"/>
      <c r="E361" s="126"/>
      <c r="F361" s="126"/>
      <c r="G361" s="126"/>
      <c r="H361" s="126"/>
      <c r="I361" s="83" t="s">
        <v>210</v>
      </c>
      <c r="J361" s="111">
        <f>+SUM(J351:J360)</f>
        <v>657689</v>
      </c>
      <c r="K361" s="70">
        <f>+[1]ШС22!$KH$15</f>
        <v>657689</v>
      </c>
      <c r="L361" s="68"/>
      <c r="M361" s="68">
        <f t="shared" si="29"/>
        <v>1</v>
      </c>
      <c r="N361" s="68"/>
    </row>
    <row r="362" spans="1:14" ht="15.75" hidden="1" x14ac:dyDescent="0.25">
      <c r="A362" s="127"/>
      <c r="B362" s="127"/>
      <c r="C362" s="127"/>
      <c r="D362" s="127"/>
      <c r="E362" s="127"/>
      <c r="F362" s="72"/>
      <c r="G362" s="72"/>
      <c r="H362" s="72"/>
      <c r="I362" s="72"/>
      <c r="J362" s="72"/>
      <c r="K362" s="70"/>
      <c r="L362" s="68"/>
      <c r="M362" s="68">
        <f t="shared" ref="M362:M367" si="31">+M363</f>
        <v>0</v>
      </c>
      <c r="N362" s="68"/>
    </row>
    <row r="363" spans="1:14" ht="15.75" hidden="1" x14ac:dyDescent="0.25">
      <c r="A363" s="196" t="s">
        <v>285</v>
      </c>
      <c r="B363" s="196"/>
      <c r="C363" s="196"/>
      <c r="D363" s="196"/>
      <c r="E363" s="196"/>
      <c r="F363" s="196"/>
      <c r="G363" s="196"/>
      <c r="H363" s="196"/>
      <c r="I363" s="196"/>
      <c r="J363" s="196"/>
      <c r="K363" s="70"/>
      <c r="L363" s="68"/>
      <c r="M363" s="68">
        <f t="shared" si="31"/>
        <v>0</v>
      </c>
      <c r="N363" s="68"/>
    </row>
    <row r="364" spans="1:14" ht="15.75" hidden="1" x14ac:dyDescent="0.25">
      <c r="A364" s="114"/>
      <c r="B364" s="114"/>
      <c r="C364" s="114"/>
      <c r="D364" s="114"/>
      <c r="E364" s="114"/>
      <c r="F364" s="72"/>
      <c r="G364" s="72"/>
      <c r="H364" s="72"/>
      <c r="I364" s="72"/>
      <c r="J364" s="72"/>
      <c r="K364" s="70"/>
      <c r="L364" s="68"/>
      <c r="M364" s="68">
        <f t="shared" si="31"/>
        <v>0</v>
      </c>
      <c r="N364" s="68"/>
    </row>
    <row r="365" spans="1:14" hidden="1" x14ac:dyDescent="0.25">
      <c r="A365" s="79" t="s">
        <v>178</v>
      </c>
      <c r="B365" s="197" t="s">
        <v>240</v>
      </c>
      <c r="C365" s="198"/>
      <c r="D365" s="198"/>
      <c r="E365" s="198"/>
      <c r="F365" s="198"/>
      <c r="G365" s="199"/>
      <c r="H365" s="79" t="s">
        <v>242</v>
      </c>
      <c r="I365" s="79" t="s">
        <v>286</v>
      </c>
      <c r="J365" s="79" t="s">
        <v>244</v>
      </c>
      <c r="K365" s="70"/>
      <c r="L365" s="68"/>
      <c r="M365" s="68">
        <f t="shared" si="31"/>
        <v>0</v>
      </c>
      <c r="N365" s="68"/>
    </row>
    <row r="366" spans="1:14" hidden="1" x14ac:dyDescent="0.25">
      <c r="A366" s="81" t="s">
        <v>185</v>
      </c>
      <c r="B366" s="81"/>
      <c r="C366" s="93"/>
      <c r="D366" s="93"/>
      <c r="E366" s="93"/>
      <c r="F366" s="93"/>
      <c r="G366" s="93"/>
      <c r="H366" s="81"/>
      <c r="I366" s="81" t="s">
        <v>287</v>
      </c>
      <c r="J366" s="81" t="s">
        <v>288</v>
      </c>
      <c r="K366" s="70"/>
      <c r="L366" s="68"/>
      <c r="M366" s="68">
        <f t="shared" si="31"/>
        <v>0</v>
      </c>
      <c r="N366" s="68"/>
    </row>
    <row r="367" spans="1:14" hidden="1" x14ac:dyDescent="0.25">
      <c r="A367" s="81"/>
      <c r="B367" s="81"/>
      <c r="C367" s="93"/>
      <c r="D367" s="93"/>
      <c r="E367" s="93"/>
      <c r="F367" s="93"/>
      <c r="G367" s="93"/>
      <c r="H367" s="81"/>
      <c r="I367" s="81" t="s">
        <v>218</v>
      </c>
      <c r="J367" s="81"/>
      <c r="K367" s="70"/>
      <c r="L367" s="68"/>
      <c r="M367" s="68">
        <f t="shared" si="31"/>
        <v>0</v>
      </c>
      <c r="N367" s="68"/>
    </row>
    <row r="368" spans="1:14" hidden="1" x14ac:dyDescent="0.25">
      <c r="A368" s="83">
        <v>1</v>
      </c>
      <c r="B368" s="200">
        <v>2</v>
      </c>
      <c r="C368" s="201"/>
      <c r="D368" s="201"/>
      <c r="E368" s="201"/>
      <c r="F368" s="201"/>
      <c r="G368" s="202"/>
      <c r="H368" s="83">
        <v>3</v>
      </c>
      <c r="I368" s="83">
        <v>4</v>
      </c>
      <c r="J368" s="83">
        <v>5</v>
      </c>
      <c r="K368" s="70"/>
      <c r="L368" s="68"/>
      <c r="M368" s="68">
        <f>+M372</f>
        <v>0</v>
      </c>
      <c r="N368" s="68"/>
    </row>
    <row r="369" spans="1:14" hidden="1" x14ac:dyDescent="0.25">
      <c r="A369" s="83">
        <v>1</v>
      </c>
      <c r="B369" s="122" t="s">
        <v>323</v>
      </c>
      <c r="C369" s="96"/>
      <c r="D369" s="96"/>
      <c r="E369" s="96"/>
      <c r="F369" s="96"/>
      <c r="G369" s="96"/>
      <c r="H369" s="90">
        <v>5</v>
      </c>
      <c r="I369" s="111">
        <f>+J369/H369</f>
        <v>0</v>
      </c>
      <c r="J369" s="87">
        <f>+K369</f>
        <v>0</v>
      </c>
      <c r="K369" s="70">
        <f>+[1]ШС22!$KU$15</f>
        <v>0</v>
      </c>
      <c r="L369" s="68"/>
      <c r="M369" s="68">
        <f>+IF(K369=0,0,1)</f>
        <v>0</v>
      </c>
      <c r="N369" s="68"/>
    </row>
    <row r="370" spans="1:14" hidden="1" x14ac:dyDescent="0.25">
      <c r="A370" s="83">
        <v>2</v>
      </c>
      <c r="B370" s="122" t="s">
        <v>324</v>
      </c>
      <c r="C370" s="96"/>
      <c r="D370" s="96"/>
      <c r="E370" s="96"/>
      <c r="F370" s="96"/>
      <c r="G370" s="96"/>
      <c r="H370" s="90">
        <v>100</v>
      </c>
      <c r="I370" s="111">
        <f>+J370/H370</f>
        <v>0</v>
      </c>
      <c r="J370" s="87">
        <f>+K370</f>
        <v>0</v>
      </c>
      <c r="K370" s="70">
        <f>+[1]ШС22!$KV$15</f>
        <v>0</v>
      </c>
      <c r="L370" s="68"/>
      <c r="M370" s="68">
        <f>+IF(K370=0,0,1)</f>
        <v>0</v>
      </c>
      <c r="N370" s="68"/>
    </row>
    <row r="371" spans="1:14" hidden="1" x14ac:dyDescent="0.25">
      <c r="A371" s="83"/>
      <c r="B371" s="122"/>
      <c r="C371" s="123"/>
      <c r="D371" s="123"/>
      <c r="E371" s="123"/>
      <c r="F371" s="123"/>
      <c r="G371" s="123"/>
      <c r="H371" s="122"/>
      <c r="I371" s="122"/>
      <c r="J371" s="111"/>
      <c r="K371" s="70"/>
      <c r="L371" s="68"/>
      <c r="M371" s="68">
        <f>+M372</f>
        <v>0</v>
      </c>
      <c r="N371" s="68"/>
    </row>
    <row r="372" spans="1:14" hidden="1" x14ac:dyDescent="0.25">
      <c r="A372" s="83"/>
      <c r="B372" s="125" t="s">
        <v>209</v>
      </c>
      <c r="C372" s="126"/>
      <c r="D372" s="126"/>
      <c r="E372" s="126"/>
      <c r="F372" s="126"/>
      <c r="G372" s="126"/>
      <c r="H372" s="83" t="s">
        <v>210</v>
      </c>
      <c r="I372" s="83" t="s">
        <v>210</v>
      </c>
      <c r="J372" s="111">
        <f>+J369+J370</f>
        <v>0</v>
      </c>
      <c r="K372" s="70"/>
      <c r="L372" s="137"/>
      <c r="M372" s="68">
        <f>+IF(J372=0,0,1)</f>
        <v>0</v>
      </c>
      <c r="N372" s="68"/>
    </row>
    <row r="373" spans="1:14" x14ac:dyDescent="0.25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70"/>
      <c r="L373" s="68"/>
      <c r="M373" s="68">
        <f t="shared" ref="M373:M399" si="32">+M374</f>
        <v>1</v>
      </c>
      <c r="N373" s="68"/>
    </row>
    <row r="374" spans="1:14" ht="15.75" x14ac:dyDescent="0.25">
      <c r="A374" s="215" t="s">
        <v>293</v>
      </c>
      <c r="B374" s="215"/>
      <c r="C374" s="215"/>
      <c r="D374" s="215"/>
      <c r="E374" s="215"/>
      <c r="F374" s="215"/>
      <c r="G374" s="215"/>
      <c r="H374" s="215"/>
      <c r="I374" s="215"/>
      <c r="J374" s="215"/>
      <c r="K374" s="65" t="s">
        <v>325</v>
      </c>
      <c r="L374" s="68"/>
      <c r="M374" s="68">
        <f t="shared" si="32"/>
        <v>1</v>
      </c>
      <c r="N374" s="68"/>
    </row>
    <row r="375" spans="1:14" x14ac:dyDescent="0.2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70"/>
      <c r="L375" s="68"/>
      <c r="M375" s="68">
        <f t="shared" si="32"/>
        <v>1</v>
      </c>
      <c r="N375" s="68"/>
    </row>
    <row r="376" spans="1:14" ht="15.75" x14ac:dyDescent="0.25">
      <c r="A376" s="71" t="s">
        <v>173</v>
      </c>
      <c r="B376" s="112"/>
      <c r="C376" s="112"/>
      <c r="D376" s="73" t="str">
        <f>+[1]Авт!$N$87</f>
        <v>8130701ПП10074010</v>
      </c>
      <c r="E376" s="113"/>
      <c r="F376" s="113"/>
      <c r="G376" s="113"/>
      <c r="H376" s="113"/>
      <c r="I376" s="113"/>
      <c r="J376" s="113"/>
      <c r="K376" s="70"/>
      <c r="L376" s="68"/>
      <c r="M376" s="68">
        <f t="shared" si="32"/>
        <v>1</v>
      </c>
      <c r="N376" s="68"/>
    </row>
    <row r="377" spans="1:14" x14ac:dyDescent="0.2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70"/>
      <c r="L377" s="68"/>
      <c r="M377" s="68">
        <f t="shared" si="32"/>
        <v>1</v>
      </c>
      <c r="N377" s="68"/>
    </row>
    <row r="378" spans="1:14" ht="15.75" x14ac:dyDescent="0.25">
      <c r="A378" s="71" t="s">
        <v>175</v>
      </c>
      <c r="B378" s="112"/>
      <c r="C378" s="112"/>
      <c r="D378" s="78" t="s">
        <v>176</v>
      </c>
      <c r="E378" s="115"/>
      <c r="F378" s="115"/>
      <c r="G378" s="115"/>
      <c r="H378" s="115"/>
      <c r="I378" s="115"/>
      <c r="J378" s="115"/>
      <c r="K378" s="70"/>
      <c r="L378" s="68"/>
      <c r="M378" s="68">
        <f t="shared" si="32"/>
        <v>1</v>
      </c>
      <c r="N378" s="68"/>
    </row>
    <row r="379" spans="1:14" x14ac:dyDescent="0.25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70"/>
      <c r="L379" s="68"/>
      <c r="M379" s="68">
        <f t="shared" si="32"/>
        <v>1</v>
      </c>
      <c r="N379" s="68"/>
    </row>
    <row r="380" spans="1:14" x14ac:dyDescent="0.25">
      <c r="A380" s="79" t="s">
        <v>178</v>
      </c>
      <c r="B380" s="197" t="s">
        <v>294</v>
      </c>
      <c r="C380" s="198"/>
      <c r="D380" s="198"/>
      <c r="E380" s="198"/>
      <c r="F380" s="198"/>
      <c r="G380" s="199"/>
      <c r="H380" s="79" t="s">
        <v>295</v>
      </c>
      <c r="I380" s="79" t="s">
        <v>242</v>
      </c>
      <c r="J380" s="80" t="s">
        <v>296</v>
      </c>
      <c r="K380" s="70"/>
      <c r="L380" s="68"/>
      <c r="M380" s="68">
        <f t="shared" si="32"/>
        <v>1</v>
      </c>
      <c r="N380" s="68"/>
    </row>
    <row r="381" spans="1:14" x14ac:dyDescent="0.25">
      <c r="A381" s="81" t="s">
        <v>185</v>
      </c>
      <c r="B381" s="81"/>
      <c r="C381" s="93"/>
      <c r="D381" s="93"/>
      <c r="E381" s="93"/>
      <c r="F381" s="93"/>
      <c r="G381" s="93"/>
      <c r="H381" s="81" t="s">
        <v>297</v>
      </c>
      <c r="I381" s="81" t="s">
        <v>246</v>
      </c>
      <c r="J381" s="82" t="s">
        <v>298</v>
      </c>
      <c r="K381" s="70"/>
      <c r="L381" s="68"/>
      <c r="M381" s="68">
        <f t="shared" si="32"/>
        <v>1</v>
      </c>
      <c r="N381" s="68"/>
    </row>
    <row r="382" spans="1:14" x14ac:dyDescent="0.25">
      <c r="A382" s="81"/>
      <c r="B382" s="81"/>
      <c r="C382" s="93"/>
      <c r="D382" s="93"/>
      <c r="E382" s="93"/>
      <c r="F382" s="93"/>
      <c r="G382" s="93"/>
      <c r="H382" s="81"/>
      <c r="I382" s="81"/>
      <c r="J382" s="82" t="s">
        <v>288</v>
      </c>
      <c r="K382" s="70"/>
      <c r="L382" s="68"/>
      <c r="M382" s="68">
        <f t="shared" si="32"/>
        <v>1</v>
      </c>
      <c r="N382" s="68"/>
    </row>
    <row r="383" spans="1:14" x14ac:dyDescent="0.25">
      <c r="A383" s="83">
        <v>1</v>
      </c>
      <c r="B383" s="200">
        <v>2</v>
      </c>
      <c r="C383" s="201"/>
      <c r="D383" s="201"/>
      <c r="E383" s="201"/>
      <c r="F383" s="201"/>
      <c r="G383" s="202"/>
      <c r="H383" s="83">
        <v>3</v>
      </c>
      <c r="I383" s="83">
        <v>4</v>
      </c>
      <c r="J383" s="84">
        <v>5</v>
      </c>
      <c r="K383" s="70"/>
      <c r="L383" s="68"/>
      <c r="M383" s="68">
        <f t="shared" si="32"/>
        <v>1</v>
      </c>
      <c r="N383" s="68"/>
    </row>
    <row r="384" spans="1:14" x14ac:dyDescent="0.25">
      <c r="A384" s="90">
        <v>1</v>
      </c>
      <c r="B384" s="212" t="s">
        <v>326</v>
      </c>
      <c r="C384" s="213"/>
      <c r="D384" s="213"/>
      <c r="E384" s="213"/>
      <c r="F384" s="213"/>
      <c r="G384" s="214"/>
      <c r="H384" s="111">
        <f>+J384/I384</f>
        <v>6658.333333333333</v>
      </c>
      <c r="I384" s="86">
        <v>12</v>
      </c>
      <c r="J384" s="111">
        <f>+K386</f>
        <v>79900</v>
      </c>
      <c r="K384" s="70"/>
      <c r="L384" s="68"/>
      <c r="M384" s="68">
        <f t="shared" si="32"/>
        <v>1</v>
      </c>
      <c r="N384" s="68"/>
    </row>
    <row r="385" spans="1:14" x14ac:dyDescent="0.25">
      <c r="A385" s="90"/>
      <c r="B385" s="200"/>
      <c r="C385" s="201"/>
      <c r="D385" s="201"/>
      <c r="E385" s="201"/>
      <c r="F385" s="201"/>
      <c r="G385" s="202"/>
      <c r="H385" s="90"/>
      <c r="I385" s="83"/>
      <c r="J385" s="99"/>
      <c r="K385" s="70"/>
      <c r="L385" s="68"/>
      <c r="M385" s="68">
        <f t="shared" si="32"/>
        <v>1</v>
      </c>
      <c r="N385" s="68"/>
    </row>
    <row r="386" spans="1:14" x14ac:dyDescent="0.25">
      <c r="A386" s="90"/>
      <c r="B386" s="212" t="s">
        <v>209</v>
      </c>
      <c r="C386" s="213"/>
      <c r="D386" s="213"/>
      <c r="E386" s="213"/>
      <c r="F386" s="213"/>
      <c r="G386" s="214"/>
      <c r="H386" s="90" t="s">
        <v>210</v>
      </c>
      <c r="I386" s="83" t="s">
        <v>210</v>
      </c>
      <c r="J386" s="111">
        <f>+J384</f>
        <v>79900</v>
      </c>
      <c r="K386" s="70">
        <f>+[1]ШС22!$EW$15</f>
        <v>79900</v>
      </c>
      <c r="L386" s="68"/>
      <c r="M386" s="68">
        <f>+IF(K386=0,0,1)</f>
        <v>1</v>
      </c>
      <c r="N386" s="68"/>
    </row>
    <row r="387" spans="1:14" x14ac:dyDescent="0.25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70"/>
      <c r="L387" s="68"/>
      <c r="M387" s="68">
        <f t="shared" si="32"/>
        <v>1</v>
      </c>
      <c r="N387" s="68"/>
    </row>
    <row r="388" spans="1:14" ht="15.75" x14ac:dyDescent="0.25">
      <c r="A388" s="215" t="s">
        <v>293</v>
      </c>
      <c r="B388" s="215"/>
      <c r="C388" s="215"/>
      <c r="D388" s="215"/>
      <c r="E388" s="215"/>
      <c r="F388" s="215"/>
      <c r="G388" s="215"/>
      <c r="H388" s="215"/>
      <c r="I388" s="215"/>
      <c r="J388" s="215"/>
      <c r="K388" s="65" t="s">
        <v>327</v>
      </c>
      <c r="L388" s="68"/>
      <c r="M388" s="68">
        <f t="shared" si="32"/>
        <v>1</v>
      </c>
      <c r="N388" s="68"/>
    </row>
    <row r="389" spans="1:14" x14ac:dyDescent="0.2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70"/>
      <c r="L389" s="68"/>
      <c r="M389" s="68">
        <f t="shared" si="32"/>
        <v>1</v>
      </c>
      <c r="N389" s="68"/>
    </row>
    <row r="390" spans="1:14" ht="15.75" x14ac:dyDescent="0.25">
      <c r="A390" s="71" t="s">
        <v>173</v>
      </c>
      <c r="B390" s="112"/>
      <c r="C390" s="112"/>
      <c r="D390" s="73" t="str">
        <f>+D376</f>
        <v>8130701ПП10074010</v>
      </c>
      <c r="E390" s="113"/>
      <c r="F390" s="113"/>
      <c r="G390" s="113"/>
      <c r="H390" s="113"/>
      <c r="I390" s="113"/>
      <c r="J390" s="113"/>
      <c r="K390" s="70"/>
      <c r="L390" s="68"/>
      <c r="M390" s="68">
        <f t="shared" si="32"/>
        <v>1</v>
      </c>
      <c r="N390" s="68"/>
    </row>
    <row r="391" spans="1:14" x14ac:dyDescent="0.2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70"/>
      <c r="L391" s="68"/>
      <c r="M391" s="68">
        <f t="shared" si="32"/>
        <v>1</v>
      </c>
      <c r="N391" s="68"/>
    </row>
    <row r="392" spans="1:14" ht="15.75" x14ac:dyDescent="0.25">
      <c r="A392" s="71" t="s">
        <v>175</v>
      </c>
      <c r="B392" s="112"/>
      <c r="C392" s="112"/>
      <c r="D392" s="78" t="s">
        <v>176</v>
      </c>
      <c r="E392" s="115"/>
      <c r="F392" s="115"/>
      <c r="G392" s="115"/>
      <c r="H392" s="115"/>
      <c r="I392" s="115"/>
      <c r="J392" s="115"/>
      <c r="K392" s="70"/>
      <c r="L392" s="68"/>
      <c r="M392" s="68">
        <f t="shared" si="32"/>
        <v>1</v>
      </c>
      <c r="N392" s="68"/>
    </row>
    <row r="393" spans="1:14" x14ac:dyDescent="0.25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70"/>
      <c r="L393" s="68"/>
      <c r="M393" s="68">
        <f t="shared" si="32"/>
        <v>1</v>
      </c>
      <c r="N393" s="68"/>
    </row>
    <row r="394" spans="1:14" x14ac:dyDescent="0.25">
      <c r="A394" s="79" t="s">
        <v>178</v>
      </c>
      <c r="B394" s="197" t="s">
        <v>294</v>
      </c>
      <c r="C394" s="198"/>
      <c r="D394" s="198"/>
      <c r="E394" s="198"/>
      <c r="F394" s="198"/>
      <c r="G394" s="199"/>
      <c r="H394" s="79" t="s">
        <v>295</v>
      </c>
      <c r="I394" s="79" t="s">
        <v>242</v>
      </c>
      <c r="J394" s="80" t="s">
        <v>296</v>
      </c>
      <c r="K394" s="70"/>
      <c r="L394" s="68"/>
      <c r="M394" s="68">
        <f t="shared" si="32"/>
        <v>1</v>
      </c>
      <c r="N394" s="68"/>
    </row>
    <row r="395" spans="1:14" x14ac:dyDescent="0.25">
      <c r="A395" s="81" t="s">
        <v>185</v>
      </c>
      <c r="B395" s="81"/>
      <c r="C395" s="93"/>
      <c r="D395" s="93"/>
      <c r="E395" s="93"/>
      <c r="F395" s="93"/>
      <c r="G395" s="93"/>
      <c r="H395" s="81" t="s">
        <v>297</v>
      </c>
      <c r="I395" s="81" t="s">
        <v>246</v>
      </c>
      <c r="J395" s="82" t="s">
        <v>298</v>
      </c>
      <c r="K395" s="70"/>
      <c r="L395" s="68"/>
      <c r="M395" s="68">
        <f t="shared" si="32"/>
        <v>1</v>
      </c>
      <c r="N395" s="68"/>
    </row>
    <row r="396" spans="1:14" x14ac:dyDescent="0.25">
      <c r="A396" s="81"/>
      <c r="B396" s="81"/>
      <c r="C396" s="93"/>
      <c r="D396" s="93"/>
      <c r="E396" s="93"/>
      <c r="F396" s="93"/>
      <c r="G396" s="93"/>
      <c r="H396" s="81"/>
      <c r="I396" s="81"/>
      <c r="J396" s="82" t="s">
        <v>288</v>
      </c>
      <c r="K396" s="70"/>
      <c r="L396" s="68"/>
      <c r="M396" s="68">
        <f t="shared" si="32"/>
        <v>1</v>
      </c>
      <c r="N396" s="68"/>
    </row>
    <row r="397" spans="1:14" x14ac:dyDescent="0.25">
      <c r="A397" s="83">
        <v>1</v>
      </c>
      <c r="B397" s="200">
        <v>2</v>
      </c>
      <c r="C397" s="201"/>
      <c r="D397" s="201"/>
      <c r="E397" s="201"/>
      <c r="F397" s="201"/>
      <c r="G397" s="202"/>
      <c r="H397" s="83">
        <v>3</v>
      </c>
      <c r="I397" s="83">
        <v>4</v>
      </c>
      <c r="J397" s="84">
        <v>5</v>
      </c>
      <c r="K397" s="70"/>
      <c r="L397" s="68"/>
      <c r="M397" s="68">
        <f t="shared" si="32"/>
        <v>1</v>
      </c>
      <c r="N397" s="68"/>
    </row>
    <row r="398" spans="1:14" x14ac:dyDescent="0.25">
      <c r="A398" s="90">
        <v>1</v>
      </c>
      <c r="B398" s="212" t="s">
        <v>326</v>
      </c>
      <c r="C398" s="213"/>
      <c r="D398" s="213"/>
      <c r="E398" s="213"/>
      <c r="F398" s="213"/>
      <c r="G398" s="214"/>
      <c r="H398" s="111">
        <f>+J398/I398</f>
        <v>33633.333333333336</v>
      </c>
      <c r="I398" s="86">
        <v>12</v>
      </c>
      <c r="J398" s="111">
        <f>+K400</f>
        <v>403600</v>
      </c>
      <c r="K398" s="70"/>
      <c r="L398" s="68"/>
      <c r="M398" s="68">
        <f t="shared" si="32"/>
        <v>1</v>
      </c>
      <c r="N398" s="68"/>
    </row>
    <row r="399" spans="1:14" x14ac:dyDescent="0.25">
      <c r="A399" s="90"/>
      <c r="B399" s="200"/>
      <c r="C399" s="201"/>
      <c r="D399" s="201"/>
      <c r="E399" s="201"/>
      <c r="F399" s="201"/>
      <c r="G399" s="202"/>
      <c r="H399" s="90"/>
      <c r="I399" s="83"/>
      <c r="J399" s="99"/>
      <c r="K399" s="70"/>
      <c r="L399" s="68"/>
      <c r="M399" s="68">
        <f t="shared" si="32"/>
        <v>1</v>
      </c>
      <c r="N399" s="68"/>
    </row>
    <row r="400" spans="1:14" x14ac:dyDescent="0.25">
      <c r="A400" s="90"/>
      <c r="B400" s="212" t="s">
        <v>209</v>
      </c>
      <c r="C400" s="213"/>
      <c r="D400" s="213"/>
      <c r="E400" s="213"/>
      <c r="F400" s="213"/>
      <c r="G400" s="214"/>
      <c r="H400" s="90" t="s">
        <v>210</v>
      </c>
      <c r="I400" s="83" t="s">
        <v>210</v>
      </c>
      <c r="J400" s="111">
        <f>+J398</f>
        <v>403600</v>
      </c>
      <c r="K400" s="70">
        <f>+[1]ШС22!$EX$15</f>
        <v>403600</v>
      </c>
      <c r="L400" s="68"/>
      <c r="M400" s="68">
        <f>+IF(K400=0,0,1)</f>
        <v>1</v>
      </c>
      <c r="N400" s="68"/>
    </row>
    <row r="401" spans="1:14" ht="15.75" hidden="1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0"/>
      <c r="L401" s="68"/>
      <c r="M401" s="68">
        <f t="shared" ref="M401:M415" si="33">+M402</f>
        <v>0</v>
      </c>
      <c r="N401" s="68"/>
    </row>
    <row r="402" spans="1:14" ht="15.75" hidden="1" x14ac:dyDescent="0.25">
      <c r="A402" s="196" t="s">
        <v>266</v>
      </c>
      <c r="B402" s="196"/>
      <c r="C402" s="196"/>
      <c r="D402" s="196"/>
      <c r="E402" s="196"/>
      <c r="F402" s="196"/>
      <c r="G402" s="196"/>
      <c r="H402" s="196"/>
      <c r="I402" s="196"/>
      <c r="J402" s="196"/>
      <c r="K402" s="70"/>
      <c r="L402" s="68"/>
      <c r="M402" s="68">
        <f t="shared" si="33"/>
        <v>0</v>
      </c>
      <c r="N402" s="68"/>
    </row>
    <row r="403" spans="1:14" hidden="1" x14ac:dyDescent="0.25">
      <c r="A403" s="114"/>
      <c r="B403" s="114"/>
      <c r="C403" s="114"/>
      <c r="D403" s="114"/>
      <c r="E403" s="114"/>
      <c r="F403" s="114"/>
      <c r="G403" s="69"/>
      <c r="H403" s="69"/>
      <c r="I403" s="69"/>
      <c r="J403" s="69"/>
      <c r="K403" s="70"/>
      <c r="L403" s="68"/>
      <c r="M403" s="68">
        <f t="shared" si="33"/>
        <v>0</v>
      </c>
      <c r="N403" s="68"/>
    </row>
    <row r="404" spans="1:14" ht="15.75" hidden="1" x14ac:dyDescent="0.25">
      <c r="A404" s="116" t="s">
        <v>173</v>
      </c>
      <c r="B404" s="117"/>
      <c r="C404" s="114"/>
      <c r="D404" s="73" t="str">
        <f>+[1]Авт!$N$160</f>
        <v>81307017Ш30100005</v>
      </c>
      <c r="E404" s="118"/>
      <c r="F404" s="118"/>
      <c r="G404" s="118"/>
      <c r="H404" s="118"/>
      <c r="I404" s="118"/>
      <c r="J404" s="118"/>
      <c r="K404" s="70"/>
      <c r="L404" s="68"/>
      <c r="M404" s="68">
        <f t="shared" si="33"/>
        <v>0</v>
      </c>
      <c r="N404" s="68"/>
    </row>
    <row r="405" spans="1:14" hidden="1" x14ac:dyDescent="0.25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70"/>
      <c r="L405" s="68"/>
      <c r="M405" s="68">
        <f t="shared" si="33"/>
        <v>0</v>
      </c>
      <c r="N405" s="68"/>
    </row>
    <row r="406" spans="1:14" ht="15.75" hidden="1" x14ac:dyDescent="0.25">
      <c r="A406" s="116" t="s">
        <v>175</v>
      </c>
      <c r="B406" s="117"/>
      <c r="C406" s="114"/>
      <c r="D406" s="78" t="s">
        <v>301</v>
      </c>
      <c r="E406" s="119"/>
      <c r="F406" s="119"/>
      <c r="G406" s="119"/>
      <c r="H406" s="119"/>
      <c r="I406" s="119"/>
      <c r="J406" s="119"/>
      <c r="K406" s="70"/>
      <c r="L406" s="68"/>
      <c r="M406" s="68">
        <f t="shared" si="33"/>
        <v>0</v>
      </c>
      <c r="N406" s="68"/>
    </row>
    <row r="407" spans="1:14" ht="15.75" hidden="1" x14ac:dyDescent="0.25">
      <c r="A407" s="116"/>
      <c r="B407" s="117"/>
      <c r="C407" s="120"/>
      <c r="D407" s="120"/>
      <c r="E407" s="120"/>
      <c r="F407" s="120"/>
      <c r="G407" s="69"/>
      <c r="H407" s="69"/>
      <c r="I407" s="69"/>
      <c r="J407" s="69"/>
      <c r="K407" s="70"/>
      <c r="L407" s="68"/>
      <c r="M407" s="68">
        <f t="shared" si="33"/>
        <v>0</v>
      </c>
      <c r="N407" s="68"/>
    </row>
    <row r="408" spans="1:14" ht="15.75" hidden="1" x14ac:dyDescent="0.25">
      <c r="A408" s="196" t="s">
        <v>275</v>
      </c>
      <c r="B408" s="196"/>
      <c r="C408" s="196"/>
      <c r="D408" s="196"/>
      <c r="E408" s="196"/>
      <c r="F408" s="196"/>
      <c r="G408" s="196"/>
      <c r="H408" s="196"/>
      <c r="I408" s="196"/>
      <c r="J408" s="196"/>
      <c r="K408" s="70"/>
      <c r="L408" s="68"/>
      <c r="M408" s="68">
        <f t="shared" si="33"/>
        <v>0</v>
      </c>
      <c r="N408" s="68"/>
    </row>
    <row r="409" spans="1:14" hidden="1" x14ac:dyDescent="0.25">
      <c r="A409" s="114"/>
      <c r="B409" s="114"/>
      <c r="C409" s="114"/>
      <c r="D409" s="114"/>
      <c r="E409" s="114"/>
      <c r="F409" s="69"/>
      <c r="G409" s="69"/>
      <c r="H409" s="69"/>
      <c r="I409" s="69"/>
      <c r="J409" s="69"/>
      <c r="K409" s="70"/>
      <c r="L409" s="68"/>
      <c r="M409" s="68">
        <f t="shared" si="33"/>
        <v>0</v>
      </c>
      <c r="N409" s="68"/>
    </row>
    <row r="410" spans="1:14" hidden="1" x14ac:dyDescent="0.25">
      <c r="A410" s="79" t="s">
        <v>178</v>
      </c>
      <c r="B410" s="197" t="s">
        <v>240</v>
      </c>
      <c r="C410" s="198"/>
      <c r="D410" s="198"/>
      <c r="E410" s="198"/>
      <c r="F410" s="198"/>
      <c r="G410" s="199"/>
      <c r="H410" s="79" t="s">
        <v>276</v>
      </c>
      <c r="I410" s="79" t="s">
        <v>242</v>
      </c>
      <c r="J410" s="80" t="s">
        <v>268</v>
      </c>
      <c r="K410" s="70"/>
      <c r="L410" s="68"/>
      <c r="M410" s="68">
        <f t="shared" si="33"/>
        <v>0</v>
      </c>
      <c r="N410" s="68"/>
    </row>
    <row r="411" spans="1:14" hidden="1" x14ac:dyDescent="0.25">
      <c r="A411" s="81" t="s">
        <v>185</v>
      </c>
      <c r="B411" s="81"/>
      <c r="C411" s="93"/>
      <c r="D411" s="93"/>
      <c r="E411" s="93"/>
      <c r="F411" s="93"/>
      <c r="G411" s="93"/>
      <c r="H411" s="81"/>
      <c r="I411" s="81" t="s">
        <v>277</v>
      </c>
      <c r="J411" s="82" t="s">
        <v>278</v>
      </c>
      <c r="K411" s="70"/>
      <c r="L411" s="68"/>
      <c r="M411" s="68">
        <f t="shared" si="33"/>
        <v>0</v>
      </c>
      <c r="N411" s="68"/>
    </row>
    <row r="412" spans="1:14" hidden="1" x14ac:dyDescent="0.25">
      <c r="A412" s="81"/>
      <c r="B412" s="81"/>
      <c r="C412" s="93"/>
      <c r="D412" s="93"/>
      <c r="E412" s="93"/>
      <c r="F412" s="93"/>
      <c r="G412" s="93"/>
      <c r="H412" s="81"/>
      <c r="I412" s="81" t="s">
        <v>279</v>
      </c>
      <c r="J412" s="82" t="s">
        <v>218</v>
      </c>
      <c r="K412" s="70"/>
      <c r="L412" s="68"/>
      <c r="M412" s="68">
        <f t="shared" si="33"/>
        <v>0</v>
      </c>
      <c r="N412" s="68"/>
    </row>
    <row r="413" spans="1:14" hidden="1" x14ac:dyDescent="0.25">
      <c r="A413" s="83">
        <v>1</v>
      </c>
      <c r="B413" s="200">
        <v>2</v>
      </c>
      <c r="C413" s="201"/>
      <c r="D413" s="201"/>
      <c r="E413" s="201"/>
      <c r="F413" s="201"/>
      <c r="G413" s="202"/>
      <c r="H413" s="83">
        <v>3</v>
      </c>
      <c r="I413" s="83">
        <v>4</v>
      </c>
      <c r="J413" s="84">
        <v>5</v>
      </c>
      <c r="K413" s="70"/>
      <c r="L413" s="68"/>
      <c r="M413" s="68">
        <f t="shared" si="33"/>
        <v>0</v>
      </c>
      <c r="N413" s="68"/>
    </row>
    <row r="414" spans="1:14" hidden="1" x14ac:dyDescent="0.25">
      <c r="A414" s="83">
        <v>1</v>
      </c>
      <c r="B414" s="122" t="s">
        <v>328</v>
      </c>
      <c r="C414" s="123"/>
      <c r="D414" s="123"/>
      <c r="E414" s="123"/>
      <c r="F414" s="123"/>
      <c r="G414" s="123"/>
      <c r="H414" s="122"/>
      <c r="I414" s="124">
        <v>1</v>
      </c>
      <c r="J414" s="111">
        <f>+K416</f>
        <v>0</v>
      </c>
      <c r="K414" s="70"/>
      <c r="L414" s="68"/>
      <c r="M414" s="68">
        <f t="shared" si="33"/>
        <v>0</v>
      </c>
      <c r="N414" s="68"/>
    </row>
    <row r="415" spans="1:14" hidden="1" x14ac:dyDescent="0.25">
      <c r="A415" s="83"/>
      <c r="B415" s="122"/>
      <c r="C415" s="123"/>
      <c r="D415" s="123"/>
      <c r="E415" s="123"/>
      <c r="F415" s="123"/>
      <c r="G415" s="123"/>
      <c r="H415" s="122"/>
      <c r="I415" s="122"/>
      <c r="J415" s="111"/>
      <c r="K415" s="70"/>
      <c r="L415" s="68"/>
      <c r="M415" s="68">
        <f t="shared" si="33"/>
        <v>0</v>
      </c>
      <c r="N415" s="68"/>
    </row>
    <row r="416" spans="1:14" hidden="1" x14ac:dyDescent="0.25">
      <c r="A416" s="83"/>
      <c r="B416" s="125" t="s">
        <v>209</v>
      </c>
      <c r="C416" s="126"/>
      <c r="D416" s="126"/>
      <c r="E416" s="126"/>
      <c r="F416" s="126"/>
      <c r="G416" s="126"/>
      <c r="H416" s="83" t="s">
        <v>210</v>
      </c>
      <c r="I416" s="83" t="s">
        <v>210</v>
      </c>
      <c r="J416" s="111">
        <f>+K416</f>
        <v>0</v>
      </c>
      <c r="K416" s="70">
        <f>+[1]ШС22!$CI$15</f>
        <v>0</v>
      </c>
      <c r="L416" s="68"/>
      <c r="M416" s="68">
        <f>+IF(K416=0,0,1)</f>
        <v>0</v>
      </c>
      <c r="N416" s="68"/>
    </row>
    <row r="417" spans="1:14" ht="15.75" hidden="1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0"/>
      <c r="L417" s="68"/>
      <c r="M417" s="68">
        <f t="shared" ref="M417:M431" si="34">+M418</f>
        <v>0</v>
      </c>
      <c r="N417" s="68"/>
    </row>
    <row r="418" spans="1:14" ht="15.75" hidden="1" x14ac:dyDescent="0.25">
      <c r="A418" s="196" t="s">
        <v>266</v>
      </c>
      <c r="B418" s="196"/>
      <c r="C418" s="196"/>
      <c r="D418" s="196"/>
      <c r="E418" s="196"/>
      <c r="F418" s="196"/>
      <c r="G418" s="196"/>
      <c r="H418" s="196"/>
      <c r="I418" s="196"/>
      <c r="J418" s="196"/>
      <c r="K418" s="70"/>
      <c r="L418" s="68"/>
      <c r="M418" s="68">
        <f t="shared" si="34"/>
        <v>0</v>
      </c>
      <c r="N418" s="68"/>
    </row>
    <row r="419" spans="1:14" hidden="1" x14ac:dyDescent="0.25">
      <c r="A419" s="114"/>
      <c r="B419" s="114"/>
      <c r="C419" s="114"/>
      <c r="D419" s="114"/>
      <c r="E419" s="114"/>
      <c r="F419" s="114"/>
      <c r="G419" s="69"/>
      <c r="H419" s="69"/>
      <c r="I419" s="69"/>
      <c r="J419" s="69"/>
      <c r="K419" s="70"/>
      <c r="L419" s="68"/>
      <c r="M419" s="68">
        <f t="shared" si="34"/>
        <v>0</v>
      </c>
      <c r="N419" s="68"/>
    </row>
    <row r="420" spans="1:14" ht="15.75" hidden="1" x14ac:dyDescent="0.25">
      <c r="A420" s="116" t="s">
        <v>173</v>
      </c>
      <c r="B420" s="117"/>
      <c r="C420" s="114"/>
      <c r="D420" s="73" t="str">
        <f>+[1]Авт!$N$161</f>
        <v>81307017Ш30200005</v>
      </c>
      <c r="E420" s="118"/>
      <c r="F420" s="118"/>
      <c r="G420" s="118"/>
      <c r="H420" s="118"/>
      <c r="I420" s="118"/>
      <c r="J420" s="118"/>
      <c r="K420" s="70"/>
      <c r="L420" s="68"/>
      <c r="M420" s="68">
        <f t="shared" si="34"/>
        <v>0</v>
      </c>
      <c r="N420" s="68"/>
    </row>
    <row r="421" spans="1:14" hidden="1" x14ac:dyDescent="0.25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70"/>
      <c r="L421" s="68"/>
      <c r="M421" s="68">
        <f t="shared" si="34"/>
        <v>0</v>
      </c>
      <c r="N421" s="68"/>
    </row>
    <row r="422" spans="1:14" ht="15.75" hidden="1" x14ac:dyDescent="0.25">
      <c r="A422" s="116" t="s">
        <v>175</v>
      </c>
      <c r="B422" s="117"/>
      <c r="C422" s="114"/>
      <c r="D422" s="78" t="s">
        <v>301</v>
      </c>
      <c r="E422" s="119"/>
      <c r="F422" s="119"/>
      <c r="G422" s="119"/>
      <c r="H422" s="119"/>
      <c r="I422" s="119"/>
      <c r="J422" s="119"/>
      <c r="K422" s="70"/>
      <c r="L422" s="68"/>
      <c r="M422" s="68">
        <f t="shared" si="34"/>
        <v>0</v>
      </c>
      <c r="N422" s="68"/>
    </row>
    <row r="423" spans="1:14" ht="15.75" hidden="1" x14ac:dyDescent="0.25">
      <c r="A423" s="116"/>
      <c r="B423" s="117"/>
      <c r="C423" s="120"/>
      <c r="D423" s="120"/>
      <c r="E423" s="120"/>
      <c r="F423" s="120"/>
      <c r="G423" s="69"/>
      <c r="H423" s="69"/>
      <c r="I423" s="69"/>
      <c r="J423" s="69"/>
      <c r="K423" s="70"/>
      <c r="L423" s="68"/>
      <c r="M423" s="68">
        <f t="shared" si="34"/>
        <v>0</v>
      </c>
      <c r="N423" s="68"/>
    </row>
    <row r="424" spans="1:14" ht="15.75" hidden="1" x14ac:dyDescent="0.25">
      <c r="A424" s="196" t="s">
        <v>275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70"/>
      <c r="L424" s="68"/>
      <c r="M424" s="68">
        <f t="shared" si="34"/>
        <v>0</v>
      </c>
      <c r="N424" s="68"/>
    </row>
    <row r="425" spans="1:14" hidden="1" x14ac:dyDescent="0.25">
      <c r="A425" s="114"/>
      <c r="B425" s="114"/>
      <c r="C425" s="114"/>
      <c r="D425" s="114"/>
      <c r="E425" s="114"/>
      <c r="F425" s="69"/>
      <c r="G425" s="69"/>
      <c r="H425" s="69"/>
      <c r="I425" s="69"/>
      <c r="J425" s="69"/>
      <c r="K425" s="70"/>
      <c r="L425" s="68"/>
      <c r="M425" s="68">
        <f t="shared" si="34"/>
        <v>0</v>
      </c>
      <c r="N425" s="68"/>
    </row>
    <row r="426" spans="1:14" hidden="1" x14ac:dyDescent="0.25">
      <c r="A426" s="79" t="s">
        <v>178</v>
      </c>
      <c r="B426" s="197" t="s">
        <v>240</v>
      </c>
      <c r="C426" s="198"/>
      <c r="D426" s="198"/>
      <c r="E426" s="198"/>
      <c r="F426" s="198"/>
      <c r="G426" s="199"/>
      <c r="H426" s="79" t="s">
        <v>276</v>
      </c>
      <c r="I426" s="79" t="s">
        <v>242</v>
      </c>
      <c r="J426" s="80" t="s">
        <v>268</v>
      </c>
      <c r="K426" s="70"/>
      <c r="L426" s="68"/>
      <c r="M426" s="68">
        <f t="shared" si="34"/>
        <v>0</v>
      </c>
      <c r="N426" s="68"/>
    </row>
    <row r="427" spans="1:14" hidden="1" x14ac:dyDescent="0.25">
      <c r="A427" s="81" t="s">
        <v>185</v>
      </c>
      <c r="B427" s="81"/>
      <c r="C427" s="93"/>
      <c r="D427" s="93"/>
      <c r="E427" s="93"/>
      <c r="F427" s="93"/>
      <c r="G427" s="93"/>
      <c r="H427" s="81"/>
      <c r="I427" s="81" t="s">
        <v>277</v>
      </c>
      <c r="J427" s="82" t="s">
        <v>278</v>
      </c>
      <c r="K427" s="70"/>
      <c r="L427" s="68"/>
      <c r="M427" s="68">
        <f t="shared" si="34"/>
        <v>0</v>
      </c>
      <c r="N427" s="68"/>
    </row>
    <row r="428" spans="1:14" hidden="1" x14ac:dyDescent="0.25">
      <c r="A428" s="81"/>
      <c r="B428" s="81"/>
      <c r="C428" s="93"/>
      <c r="D428" s="93"/>
      <c r="E428" s="93"/>
      <c r="F428" s="93"/>
      <c r="G428" s="93"/>
      <c r="H428" s="81"/>
      <c r="I428" s="81" t="s">
        <v>279</v>
      </c>
      <c r="J428" s="82" t="s">
        <v>218</v>
      </c>
      <c r="K428" s="70"/>
      <c r="L428" s="68"/>
      <c r="M428" s="68">
        <f t="shared" si="34"/>
        <v>0</v>
      </c>
      <c r="N428" s="68"/>
    </row>
    <row r="429" spans="1:14" hidden="1" x14ac:dyDescent="0.25">
      <c r="A429" s="83">
        <v>1</v>
      </c>
      <c r="B429" s="200">
        <v>2</v>
      </c>
      <c r="C429" s="201"/>
      <c r="D429" s="201"/>
      <c r="E429" s="201"/>
      <c r="F429" s="201"/>
      <c r="G429" s="202"/>
      <c r="H429" s="83">
        <v>3</v>
      </c>
      <c r="I429" s="83">
        <v>4</v>
      </c>
      <c r="J429" s="84">
        <v>5</v>
      </c>
      <c r="K429" s="70"/>
      <c r="L429" s="68"/>
      <c r="M429" s="68">
        <f t="shared" si="34"/>
        <v>0</v>
      </c>
      <c r="N429" s="68"/>
    </row>
    <row r="430" spans="1:14" hidden="1" x14ac:dyDescent="0.25">
      <c r="A430" s="83">
        <v>1</v>
      </c>
      <c r="B430" s="122" t="s">
        <v>329</v>
      </c>
      <c r="C430" s="123"/>
      <c r="D430" s="123"/>
      <c r="E430" s="123"/>
      <c r="F430" s="123"/>
      <c r="G430" s="123"/>
      <c r="H430" s="122"/>
      <c r="I430" s="124">
        <v>1</v>
      </c>
      <c r="J430" s="111">
        <f>+K432</f>
        <v>0</v>
      </c>
      <c r="K430" s="70"/>
      <c r="L430" s="68"/>
      <c r="M430" s="68">
        <f t="shared" si="34"/>
        <v>0</v>
      </c>
      <c r="N430" s="68"/>
    </row>
    <row r="431" spans="1:14" hidden="1" x14ac:dyDescent="0.25">
      <c r="A431" s="83"/>
      <c r="B431" s="122"/>
      <c r="C431" s="123"/>
      <c r="D431" s="123"/>
      <c r="E431" s="123"/>
      <c r="F431" s="123"/>
      <c r="G431" s="123"/>
      <c r="H431" s="122"/>
      <c r="I431" s="122"/>
      <c r="J431" s="111"/>
      <c r="K431" s="70"/>
      <c r="L431" s="68"/>
      <c r="M431" s="68">
        <f t="shared" si="34"/>
        <v>0</v>
      </c>
      <c r="N431" s="68"/>
    </row>
    <row r="432" spans="1:14" hidden="1" x14ac:dyDescent="0.25">
      <c r="A432" s="83"/>
      <c r="B432" s="125" t="s">
        <v>209</v>
      </c>
      <c r="C432" s="126"/>
      <c r="D432" s="126"/>
      <c r="E432" s="126"/>
      <c r="F432" s="126"/>
      <c r="G432" s="126"/>
      <c r="H432" s="83" t="s">
        <v>210</v>
      </c>
      <c r="I432" s="83" t="s">
        <v>210</v>
      </c>
      <c r="J432" s="111">
        <f>+K432</f>
        <v>0</v>
      </c>
      <c r="K432" s="70">
        <f>+[1]ШС22!$CJ$15</f>
        <v>0</v>
      </c>
      <c r="L432" s="68"/>
      <c r="M432" s="68">
        <f>+IF(K432=0,0,1)</f>
        <v>0</v>
      </c>
      <c r="N432" s="68"/>
    </row>
    <row r="433" spans="1:14" ht="15.75" hidden="1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0"/>
      <c r="L433" s="68"/>
      <c r="M433" s="68">
        <f t="shared" ref="M433:M497" si="35">+M434</f>
        <v>0</v>
      </c>
      <c r="N433" s="68"/>
    </row>
    <row r="434" spans="1:14" ht="15.75" hidden="1" x14ac:dyDescent="0.25">
      <c r="A434" s="196" t="s">
        <v>266</v>
      </c>
      <c r="B434" s="196"/>
      <c r="C434" s="196"/>
      <c r="D434" s="196"/>
      <c r="E434" s="196"/>
      <c r="F434" s="196"/>
      <c r="G434" s="196"/>
      <c r="H434" s="196"/>
      <c r="I434" s="196"/>
      <c r="J434" s="196"/>
      <c r="K434" s="70"/>
      <c r="L434" s="68"/>
      <c r="M434" s="68">
        <f t="shared" si="35"/>
        <v>0</v>
      </c>
      <c r="N434" s="68"/>
    </row>
    <row r="435" spans="1:14" hidden="1" x14ac:dyDescent="0.25">
      <c r="A435" s="114"/>
      <c r="B435" s="114"/>
      <c r="C435" s="114"/>
      <c r="D435" s="114"/>
      <c r="E435" s="114"/>
      <c r="F435" s="114"/>
      <c r="G435" s="69"/>
      <c r="H435" s="69"/>
      <c r="I435" s="69"/>
      <c r="J435" s="69"/>
      <c r="K435" s="70"/>
      <c r="L435" s="68"/>
      <c r="M435" s="68">
        <f t="shared" si="35"/>
        <v>0</v>
      </c>
      <c r="N435" s="68"/>
    </row>
    <row r="436" spans="1:14" ht="15.75" hidden="1" x14ac:dyDescent="0.25">
      <c r="A436" s="116" t="s">
        <v>173</v>
      </c>
      <c r="B436" s="117"/>
      <c r="C436" s="114"/>
      <c r="D436" s="73" t="str">
        <f>+[1]Авт!N162</f>
        <v>81307017Ш310SC112</v>
      </c>
      <c r="E436" s="118"/>
      <c r="F436" s="118"/>
      <c r="G436" s="118"/>
      <c r="H436" s="118"/>
      <c r="I436" s="118"/>
      <c r="J436" s="118"/>
      <c r="K436" s="70"/>
      <c r="L436" s="68"/>
      <c r="M436" s="68">
        <f t="shared" si="35"/>
        <v>0</v>
      </c>
      <c r="N436" s="68"/>
    </row>
    <row r="437" spans="1:14" hidden="1" x14ac:dyDescent="0.25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70"/>
      <c r="L437" s="68"/>
      <c r="M437" s="68">
        <f t="shared" si="35"/>
        <v>0</v>
      </c>
      <c r="N437" s="68"/>
    </row>
    <row r="438" spans="1:14" ht="15.75" hidden="1" x14ac:dyDescent="0.25">
      <c r="A438" s="116" t="s">
        <v>175</v>
      </c>
      <c r="B438" s="117"/>
      <c r="C438" s="114"/>
      <c r="D438" s="78" t="s">
        <v>301</v>
      </c>
      <c r="E438" s="119"/>
      <c r="F438" s="119"/>
      <c r="G438" s="119"/>
      <c r="H438" s="119"/>
      <c r="I438" s="119"/>
      <c r="J438" s="119"/>
      <c r="K438" s="70"/>
      <c r="L438" s="68"/>
      <c r="M438" s="68">
        <f t="shared" si="35"/>
        <v>0</v>
      </c>
      <c r="N438" s="68"/>
    </row>
    <row r="439" spans="1:14" ht="15.75" hidden="1" x14ac:dyDescent="0.25">
      <c r="A439" s="116"/>
      <c r="B439" s="117"/>
      <c r="C439" s="120"/>
      <c r="D439" s="120"/>
      <c r="E439" s="120"/>
      <c r="F439" s="120"/>
      <c r="G439" s="69"/>
      <c r="H439" s="69"/>
      <c r="I439" s="69"/>
      <c r="J439" s="69"/>
      <c r="K439" s="70"/>
      <c r="L439" s="68"/>
      <c r="M439" s="68">
        <f t="shared" si="35"/>
        <v>0</v>
      </c>
      <c r="N439" s="68"/>
    </row>
    <row r="440" spans="1:14" ht="15.75" hidden="1" x14ac:dyDescent="0.25">
      <c r="A440" s="196" t="s">
        <v>275</v>
      </c>
      <c r="B440" s="196"/>
      <c r="C440" s="196"/>
      <c r="D440" s="196"/>
      <c r="E440" s="196"/>
      <c r="F440" s="196"/>
      <c r="G440" s="196"/>
      <c r="H440" s="196"/>
      <c r="I440" s="196"/>
      <c r="J440" s="196"/>
      <c r="K440" s="70"/>
      <c r="L440" s="68"/>
      <c r="M440" s="68">
        <f t="shared" si="35"/>
        <v>0</v>
      </c>
      <c r="N440" s="68"/>
    </row>
    <row r="441" spans="1:14" hidden="1" x14ac:dyDescent="0.25">
      <c r="A441" s="114"/>
      <c r="B441" s="114"/>
      <c r="C441" s="114"/>
      <c r="D441" s="114"/>
      <c r="E441" s="114"/>
      <c r="F441" s="69"/>
      <c r="G441" s="69"/>
      <c r="H441" s="69"/>
      <c r="I441" s="69"/>
      <c r="J441" s="69"/>
      <c r="K441" s="70"/>
      <c r="L441" s="68"/>
      <c r="M441" s="68">
        <f t="shared" si="35"/>
        <v>0</v>
      </c>
      <c r="N441" s="68"/>
    </row>
    <row r="442" spans="1:14" hidden="1" x14ac:dyDescent="0.25">
      <c r="A442" s="79" t="s">
        <v>178</v>
      </c>
      <c r="B442" s="197" t="s">
        <v>240</v>
      </c>
      <c r="C442" s="198"/>
      <c r="D442" s="198"/>
      <c r="E442" s="198"/>
      <c r="F442" s="198"/>
      <c r="G442" s="199"/>
      <c r="H442" s="79" t="s">
        <v>276</v>
      </c>
      <c r="I442" s="79" t="s">
        <v>242</v>
      </c>
      <c r="J442" s="80" t="s">
        <v>268</v>
      </c>
      <c r="K442" s="70"/>
      <c r="L442" s="68"/>
      <c r="M442" s="68">
        <f t="shared" si="35"/>
        <v>0</v>
      </c>
      <c r="N442" s="68"/>
    </row>
    <row r="443" spans="1:14" hidden="1" x14ac:dyDescent="0.25">
      <c r="A443" s="81" t="s">
        <v>185</v>
      </c>
      <c r="B443" s="81"/>
      <c r="C443" s="93"/>
      <c r="D443" s="93"/>
      <c r="E443" s="93"/>
      <c r="F443" s="93"/>
      <c r="G443" s="93"/>
      <c r="H443" s="81"/>
      <c r="I443" s="81" t="s">
        <v>277</v>
      </c>
      <c r="J443" s="82" t="s">
        <v>278</v>
      </c>
      <c r="K443" s="70"/>
      <c r="L443" s="68"/>
      <c r="M443" s="68">
        <f t="shared" si="35"/>
        <v>0</v>
      </c>
      <c r="N443" s="68"/>
    </row>
    <row r="444" spans="1:14" hidden="1" x14ac:dyDescent="0.25">
      <c r="A444" s="81"/>
      <c r="B444" s="81"/>
      <c r="C444" s="93"/>
      <c r="D444" s="93"/>
      <c r="E444" s="93"/>
      <c r="F444" s="93"/>
      <c r="G444" s="93"/>
      <c r="H444" s="81"/>
      <c r="I444" s="81" t="s">
        <v>279</v>
      </c>
      <c r="J444" s="82" t="s">
        <v>218</v>
      </c>
      <c r="K444" s="70"/>
      <c r="L444" s="68"/>
      <c r="M444" s="68">
        <f t="shared" si="35"/>
        <v>0</v>
      </c>
      <c r="N444" s="68"/>
    </row>
    <row r="445" spans="1:14" hidden="1" x14ac:dyDescent="0.25">
      <c r="A445" s="83">
        <v>1</v>
      </c>
      <c r="B445" s="200">
        <v>2</v>
      </c>
      <c r="C445" s="201"/>
      <c r="D445" s="201"/>
      <c r="E445" s="201"/>
      <c r="F445" s="201"/>
      <c r="G445" s="202"/>
      <c r="H445" s="83">
        <v>3</v>
      </c>
      <c r="I445" s="83">
        <v>4</v>
      </c>
      <c r="J445" s="84">
        <v>5</v>
      </c>
      <c r="K445" s="70"/>
      <c r="L445" s="68"/>
      <c r="M445" s="68">
        <f t="shared" si="35"/>
        <v>0</v>
      </c>
      <c r="N445" s="68"/>
    </row>
    <row r="446" spans="1:14" hidden="1" x14ac:dyDescent="0.25">
      <c r="A446" s="83">
        <v>1</v>
      </c>
      <c r="B446" s="122" t="s">
        <v>328</v>
      </c>
      <c r="C446" s="123"/>
      <c r="D446" s="123"/>
      <c r="E446" s="123"/>
      <c r="F446" s="123"/>
      <c r="G446" s="123"/>
      <c r="H446" s="122"/>
      <c r="I446" s="124">
        <v>1</v>
      </c>
      <c r="J446" s="111">
        <f>+K448</f>
        <v>0</v>
      </c>
      <c r="K446" s="70"/>
      <c r="L446" s="68"/>
      <c r="M446" s="68">
        <f t="shared" si="35"/>
        <v>0</v>
      </c>
      <c r="N446" s="68"/>
    </row>
    <row r="447" spans="1:14" hidden="1" x14ac:dyDescent="0.25">
      <c r="A447" s="83"/>
      <c r="B447" s="122"/>
      <c r="C447" s="123"/>
      <c r="D447" s="123"/>
      <c r="E447" s="123"/>
      <c r="F447" s="123"/>
      <c r="G447" s="123"/>
      <c r="H447" s="122"/>
      <c r="I447" s="122"/>
      <c r="J447" s="111"/>
      <c r="K447" s="70"/>
      <c r="L447" s="68"/>
      <c r="M447" s="68">
        <f t="shared" si="35"/>
        <v>0</v>
      </c>
      <c r="N447" s="68"/>
    </row>
    <row r="448" spans="1:14" hidden="1" x14ac:dyDescent="0.25">
      <c r="A448" s="83"/>
      <c r="B448" s="125" t="s">
        <v>209</v>
      </c>
      <c r="C448" s="126"/>
      <c r="D448" s="126"/>
      <c r="E448" s="126"/>
      <c r="F448" s="126"/>
      <c r="G448" s="126"/>
      <c r="H448" s="83" t="s">
        <v>210</v>
      </c>
      <c r="I448" s="83" t="s">
        <v>210</v>
      </c>
      <c r="J448" s="111">
        <f>+K448</f>
        <v>0</v>
      </c>
      <c r="K448" s="70">
        <f>+[1]ШС22!$CK$15</f>
        <v>0</v>
      </c>
      <c r="L448" s="68"/>
      <c r="M448" s="68">
        <f>+IF(K448=0,0,1)</f>
        <v>0</v>
      </c>
      <c r="N448" s="68"/>
    </row>
    <row r="449" spans="1:14" ht="15.75" hidden="1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0"/>
      <c r="L449" s="68"/>
      <c r="M449" s="68">
        <f t="shared" si="35"/>
        <v>0</v>
      </c>
      <c r="N449" s="68"/>
    </row>
    <row r="450" spans="1:14" ht="15.75" hidden="1" x14ac:dyDescent="0.25">
      <c r="A450" s="196" t="s">
        <v>266</v>
      </c>
      <c r="B450" s="196"/>
      <c r="C450" s="196"/>
      <c r="D450" s="196"/>
      <c r="E450" s="196"/>
      <c r="F450" s="196"/>
      <c r="G450" s="196"/>
      <c r="H450" s="196"/>
      <c r="I450" s="196"/>
      <c r="J450" s="196"/>
      <c r="K450" s="70"/>
      <c r="L450" s="68"/>
      <c r="M450" s="68">
        <f t="shared" si="35"/>
        <v>0</v>
      </c>
      <c r="N450" s="68"/>
    </row>
    <row r="451" spans="1:14" hidden="1" x14ac:dyDescent="0.25">
      <c r="A451" s="114"/>
      <c r="B451" s="114"/>
      <c r="C451" s="114"/>
      <c r="D451" s="114"/>
      <c r="E451" s="114"/>
      <c r="F451" s="114"/>
      <c r="G451" s="69"/>
      <c r="H451" s="69"/>
      <c r="I451" s="69"/>
      <c r="J451" s="69"/>
      <c r="K451" s="70"/>
      <c r="L451" s="68"/>
      <c r="M451" s="68">
        <f t="shared" si="35"/>
        <v>0</v>
      </c>
      <c r="N451" s="68"/>
    </row>
    <row r="452" spans="1:14" ht="15.75" hidden="1" x14ac:dyDescent="0.25">
      <c r="A452" s="116" t="s">
        <v>173</v>
      </c>
      <c r="B452" s="117"/>
      <c r="C452" s="114"/>
      <c r="D452" s="73" t="str">
        <f>+D436</f>
        <v>81307017Ш310SC112</v>
      </c>
      <c r="E452" s="118"/>
      <c r="F452" s="118"/>
      <c r="G452" s="118"/>
      <c r="H452" s="118"/>
      <c r="I452" s="118"/>
      <c r="J452" s="118"/>
      <c r="K452" s="70"/>
      <c r="L452" s="68"/>
      <c r="M452" s="68">
        <f t="shared" si="35"/>
        <v>0</v>
      </c>
      <c r="N452" s="68"/>
    </row>
    <row r="453" spans="1:14" hidden="1" x14ac:dyDescent="0.25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70"/>
      <c r="L453" s="68"/>
      <c r="M453" s="68">
        <f t="shared" si="35"/>
        <v>0</v>
      </c>
      <c r="N453" s="68"/>
    </row>
    <row r="454" spans="1:14" ht="15.75" hidden="1" x14ac:dyDescent="0.25">
      <c r="A454" s="116" t="s">
        <v>175</v>
      </c>
      <c r="B454" s="117"/>
      <c r="C454" s="114"/>
      <c r="D454" s="78" t="s">
        <v>176</v>
      </c>
      <c r="E454" s="119"/>
      <c r="F454" s="119"/>
      <c r="G454" s="119"/>
      <c r="H454" s="119"/>
      <c r="I454" s="119"/>
      <c r="J454" s="119"/>
      <c r="K454" s="70"/>
      <c r="L454" s="68"/>
      <c r="M454" s="68">
        <f t="shared" si="35"/>
        <v>0</v>
      </c>
      <c r="N454" s="68"/>
    </row>
    <row r="455" spans="1:14" ht="15.75" hidden="1" x14ac:dyDescent="0.25">
      <c r="A455" s="116"/>
      <c r="B455" s="117"/>
      <c r="C455" s="120"/>
      <c r="D455" s="120"/>
      <c r="E455" s="120"/>
      <c r="F455" s="120"/>
      <c r="G455" s="69"/>
      <c r="H455" s="69"/>
      <c r="I455" s="69"/>
      <c r="J455" s="69"/>
      <c r="K455" s="70"/>
      <c r="L455" s="68"/>
      <c r="M455" s="68">
        <f t="shared" si="35"/>
        <v>0</v>
      </c>
      <c r="N455" s="68"/>
    </row>
    <row r="456" spans="1:14" ht="15.75" hidden="1" x14ac:dyDescent="0.25">
      <c r="A456" s="196" t="s">
        <v>275</v>
      </c>
      <c r="B456" s="196"/>
      <c r="C456" s="196"/>
      <c r="D456" s="196"/>
      <c r="E456" s="196"/>
      <c r="F456" s="196"/>
      <c r="G456" s="196"/>
      <c r="H456" s="196"/>
      <c r="I456" s="196"/>
      <c r="J456" s="196"/>
      <c r="K456" s="70"/>
      <c r="L456" s="68"/>
      <c r="M456" s="68">
        <f t="shared" si="35"/>
        <v>0</v>
      </c>
      <c r="N456" s="68"/>
    </row>
    <row r="457" spans="1:14" hidden="1" x14ac:dyDescent="0.25">
      <c r="A457" s="114"/>
      <c r="B457" s="114"/>
      <c r="C457" s="114"/>
      <c r="D457" s="114"/>
      <c r="E457" s="114"/>
      <c r="F457" s="69"/>
      <c r="G457" s="69"/>
      <c r="H457" s="69"/>
      <c r="I457" s="69"/>
      <c r="J457" s="69"/>
      <c r="K457" s="70"/>
      <c r="L457" s="68"/>
      <c r="M457" s="68">
        <f t="shared" si="35"/>
        <v>0</v>
      </c>
      <c r="N457" s="68"/>
    </row>
    <row r="458" spans="1:14" hidden="1" x14ac:dyDescent="0.25">
      <c r="A458" s="79" t="s">
        <v>178</v>
      </c>
      <c r="B458" s="197" t="s">
        <v>240</v>
      </c>
      <c r="C458" s="198"/>
      <c r="D458" s="198"/>
      <c r="E458" s="198"/>
      <c r="F458" s="198"/>
      <c r="G458" s="199"/>
      <c r="H458" s="79" t="s">
        <v>276</v>
      </c>
      <c r="I458" s="79" t="s">
        <v>242</v>
      </c>
      <c r="J458" s="80" t="s">
        <v>268</v>
      </c>
      <c r="K458" s="70"/>
      <c r="L458" s="68"/>
      <c r="M458" s="68">
        <f t="shared" si="35"/>
        <v>0</v>
      </c>
      <c r="N458" s="68"/>
    </row>
    <row r="459" spans="1:14" hidden="1" x14ac:dyDescent="0.25">
      <c r="A459" s="81" t="s">
        <v>185</v>
      </c>
      <c r="B459" s="81"/>
      <c r="C459" s="93"/>
      <c r="D459" s="93"/>
      <c r="E459" s="93"/>
      <c r="F459" s="93"/>
      <c r="G459" s="93"/>
      <c r="H459" s="81"/>
      <c r="I459" s="81" t="s">
        <v>277</v>
      </c>
      <c r="J459" s="82" t="s">
        <v>278</v>
      </c>
      <c r="K459" s="70"/>
      <c r="L459" s="68"/>
      <c r="M459" s="68">
        <f t="shared" si="35"/>
        <v>0</v>
      </c>
      <c r="N459" s="68"/>
    </row>
    <row r="460" spans="1:14" hidden="1" x14ac:dyDescent="0.25">
      <c r="A460" s="81"/>
      <c r="B460" s="81"/>
      <c r="C460" s="93"/>
      <c r="D460" s="93"/>
      <c r="E460" s="93"/>
      <c r="F460" s="93"/>
      <c r="G460" s="93"/>
      <c r="H460" s="81"/>
      <c r="I460" s="81" t="s">
        <v>279</v>
      </c>
      <c r="J460" s="82" t="s">
        <v>218</v>
      </c>
      <c r="K460" s="70"/>
      <c r="L460" s="68"/>
      <c r="M460" s="68">
        <f t="shared" si="35"/>
        <v>0</v>
      </c>
      <c r="N460" s="68"/>
    </row>
    <row r="461" spans="1:14" hidden="1" x14ac:dyDescent="0.25">
      <c r="A461" s="83">
        <v>1</v>
      </c>
      <c r="B461" s="200">
        <v>2</v>
      </c>
      <c r="C461" s="201"/>
      <c r="D461" s="201"/>
      <c r="E461" s="201"/>
      <c r="F461" s="201"/>
      <c r="G461" s="202"/>
      <c r="H461" s="83">
        <v>3</v>
      </c>
      <c r="I461" s="83">
        <v>4</v>
      </c>
      <c r="J461" s="84">
        <v>5</v>
      </c>
      <c r="K461" s="70"/>
      <c r="L461" s="68"/>
      <c r="M461" s="68">
        <f t="shared" si="35"/>
        <v>0</v>
      </c>
      <c r="N461" s="68"/>
    </row>
    <row r="462" spans="1:14" hidden="1" x14ac:dyDescent="0.25">
      <c r="A462" s="83">
        <v>1</v>
      </c>
      <c r="B462" s="122" t="s">
        <v>328</v>
      </c>
      <c r="C462" s="123"/>
      <c r="D462" s="123"/>
      <c r="E462" s="123"/>
      <c r="F462" s="123"/>
      <c r="G462" s="123"/>
      <c r="H462" s="122"/>
      <c r="I462" s="124">
        <v>1</v>
      </c>
      <c r="J462" s="111">
        <f>+K464</f>
        <v>0</v>
      </c>
      <c r="K462" s="70"/>
      <c r="L462" s="68"/>
      <c r="M462" s="68">
        <f t="shared" si="35"/>
        <v>0</v>
      </c>
      <c r="N462" s="68"/>
    </row>
    <row r="463" spans="1:14" hidden="1" x14ac:dyDescent="0.25">
      <c r="A463" s="83"/>
      <c r="B463" s="122"/>
      <c r="C463" s="123"/>
      <c r="D463" s="123"/>
      <c r="E463" s="123"/>
      <c r="F463" s="123"/>
      <c r="G463" s="123"/>
      <c r="H463" s="122"/>
      <c r="I463" s="122"/>
      <c r="J463" s="111"/>
      <c r="K463" s="70"/>
      <c r="L463" s="68"/>
      <c r="M463" s="68">
        <f t="shared" si="35"/>
        <v>0</v>
      </c>
      <c r="N463" s="68"/>
    </row>
    <row r="464" spans="1:14" hidden="1" x14ac:dyDescent="0.25">
      <c r="A464" s="83"/>
      <c r="B464" s="125" t="s">
        <v>209</v>
      </c>
      <c r="C464" s="126"/>
      <c r="D464" s="126"/>
      <c r="E464" s="126"/>
      <c r="F464" s="126"/>
      <c r="G464" s="126"/>
      <c r="H464" s="83" t="s">
        <v>210</v>
      </c>
      <c r="I464" s="83" t="s">
        <v>210</v>
      </c>
      <c r="J464" s="111">
        <f>+K464</f>
        <v>0</v>
      </c>
      <c r="K464" s="70">
        <f>+[1]ШС22!$CL$15</f>
        <v>0</v>
      </c>
      <c r="L464" s="68"/>
      <c r="M464" s="68">
        <f>+IF(K464=0,0,1)</f>
        <v>0</v>
      </c>
      <c r="N464" s="68"/>
    </row>
    <row r="465" spans="1:14" ht="15.75" hidden="1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0"/>
      <c r="L465" s="68"/>
      <c r="M465" s="68">
        <f t="shared" si="35"/>
        <v>0</v>
      </c>
      <c r="N465" s="68"/>
    </row>
    <row r="466" spans="1:14" ht="15.75" hidden="1" x14ac:dyDescent="0.25">
      <c r="A466" s="196" t="s">
        <v>266</v>
      </c>
      <c r="B466" s="196"/>
      <c r="C466" s="196"/>
      <c r="D466" s="196"/>
      <c r="E466" s="196"/>
      <c r="F466" s="196"/>
      <c r="G466" s="196"/>
      <c r="H466" s="196"/>
      <c r="I466" s="196"/>
      <c r="J466" s="196"/>
      <c r="K466" s="70"/>
      <c r="L466" s="68"/>
      <c r="M466" s="68">
        <f t="shared" si="35"/>
        <v>0</v>
      </c>
      <c r="N466" s="68"/>
    </row>
    <row r="467" spans="1:14" hidden="1" x14ac:dyDescent="0.25">
      <c r="A467" s="114"/>
      <c r="B467" s="114"/>
      <c r="C467" s="114"/>
      <c r="D467" s="114"/>
      <c r="E467" s="114"/>
      <c r="F467" s="114"/>
      <c r="G467" s="69"/>
      <c r="H467" s="69"/>
      <c r="I467" s="69"/>
      <c r="J467" s="69"/>
      <c r="K467" s="70"/>
      <c r="L467" s="68"/>
      <c r="M467" s="68">
        <f t="shared" si="35"/>
        <v>0</v>
      </c>
      <c r="N467" s="68"/>
    </row>
    <row r="468" spans="1:14" ht="15.75" hidden="1" x14ac:dyDescent="0.25">
      <c r="A468" s="116" t="s">
        <v>173</v>
      </c>
      <c r="B468" s="117"/>
      <c r="C468" s="114"/>
      <c r="D468" s="73" t="str">
        <f>+[1]Авт!$N$166</f>
        <v>81307017Ш305S3101</v>
      </c>
      <c r="E468" s="118"/>
      <c r="F468" s="118"/>
      <c r="G468" s="118"/>
      <c r="H468" s="118"/>
      <c r="I468" s="118"/>
      <c r="J468" s="118"/>
      <c r="K468" s="70"/>
      <c r="L468" s="68"/>
      <c r="M468" s="68">
        <f t="shared" si="35"/>
        <v>0</v>
      </c>
      <c r="N468" s="68"/>
    </row>
    <row r="469" spans="1:14" hidden="1" x14ac:dyDescent="0.25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70"/>
      <c r="L469" s="68"/>
      <c r="M469" s="68">
        <f t="shared" si="35"/>
        <v>0</v>
      </c>
      <c r="N469" s="68"/>
    </row>
    <row r="470" spans="1:14" ht="15.75" hidden="1" x14ac:dyDescent="0.25">
      <c r="A470" s="116" t="s">
        <v>175</v>
      </c>
      <c r="B470" s="117"/>
      <c r="C470" s="114"/>
      <c r="D470" s="78" t="s">
        <v>301</v>
      </c>
      <c r="E470" s="119"/>
      <c r="F470" s="119"/>
      <c r="G470" s="119"/>
      <c r="H470" s="119"/>
      <c r="I470" s="119"/>
      <c r="J470" s="119"/>
      <c r="K470" s="70"/>
      <c r="L470" s="68"/>
      <c r="M470" s="68">
        <f t="shared" si="35"/>
        <v>0</v>
      </c>
      <c r="N470" s="68"/>
    </row>
    <row r="471" spans="1:14" ht="15.75" hidden="1" x14ac:dyDescent="0.25">
      <c r="A471" s="116"/>
      <c r="B471" s="117"/>
      <c r="C471" s="120"/>
      <c r="D471" s="120"/>
      <c r="E471" s="120"/>
      <c r="F471" s="120"/>
      <c r="G471" s="69"/>
      <c r="H471" s="69"/>
      <c r="I471" s="69"/>
      <c r="J471" s="69"/>
      <c r="K471" s="70"/>
      <c r="L471" s="68"/>
      <c r="M471" s="68">
        <f t="shared" si="35"/>
        <v>0</v>
      </c>
      <c r="N471" s="68"/>
    </row>
    <row r="472" spans="1:14" ht="15.75" hidden="1" x14ac:dyDescent="0.25">
      <c r="A472" s="196" t="s">
        <v>275</v>
      </c>
      <c r="B472" s="196"/>
      <c r="C472" s="196"/>
      <c r="D472" s="196"/>
      <c r="E472" s="196"/>
      <c r="F472" s="196"/>
      <c r="G472" s="196"/>
      <c r="H472" s="196"/>
      <c r="I472" s="196"/>
      <c r="J472" s="196"/>
      <c r="K472" s="70"/>
      <c r="L472" s="68"/>
      <c r="M472" s="68">
        <f t="shared" si="35"/>
        <v>0</v>
      </c>
      <c r="N472" s="68"/>
    </row>
    <row r="473" spans="1:14" hidden="1" x14ac:dyDescent="0.25">
      <c r="A473" s="114"/>
      <c r="B473" s="114"/>
      <c r="C473" s="114"/>
      <c r="D473" s="114"/>
      <c r="E473" s="114"/>
      <c r="F473" s="69"/>
      <c r="G473" s="69"/>
      <c r="H473" s="69"/>
      <c r="I473" s="69"/>
      <c r="J473" s="69"/>
      <c r="K473" s="70"/>
      <c r="L473" s="68"/>
      <c r="M473" s="68">
        <f t="shared" si="35"/>
        <v>0</v>
      </c>
      <c r="N473" s="68"/>
    </row>
    <row r="474" spans="1:14" hidden="1" x14ac:dyDescent="0.25">
      <c r="A474" s="79" t="s">
        <v>178</v>
      </c>
      <c r="B474" s="197" t="s">
        <v>240</v>
      </c>
      <c r="C474" s="198"/>
      <c r="D474" s="198"/>
      <c r="E474" s="198"/>
      <c r="F474" s="198"/>
      <c r="G474" s="199"/>
      <c r="H474" s="79" t="s">
        <v>276</v>
      </c>
      <c r="I474" s="79" t="s">
        <v>242</v>
      </c>
      <c r="J474" s="80" t="s">
        <v>268</v>
      </c>
      <c r="K474" s="70"/>
      <c r="L474" s="68"/>
      <c r="M474" s="68">
        <f t="shared" si="35"/>
        <v>0</v>
      </c>
      <c r="N474" s="68"/>
    </row>
    <row r="475" spans="1:14" hidden="1" x14ac:dyDescent="0.25">
      <c r="A475" s="81" t="s">
        <v>185</v>
      </c>
      <c r="B475" s="81"/>
      <c r="C475" s="93"/>
      <c r="D475" s="93"/>
      <c r="E475" s="93"/>
      <c r="F475" s="93"/>
      <c r="G475" s="93"/>
      <c r="H475" s="81"/>
      <c r="I475" s="81" t="s">
        <v>277</v>
      </c>
      <c r="J475" s="82" t="s">
        <v>278</v>
      </c>
      <c r="K475" s="70"/>
      <c r="L475" s="68"/>
      <c r="M475" s="68">
        <f t="shared" si="35"/>
        <v>0</v>
      </c>
      <c r="N475" s="68"/>
    </row>
    <row r="476" spans="1:14" hidden="1" x14ac:dyDescent="0.25">
      <c r="A476" s="81"/>
      <c r="B476" s="81"/>
      <c r="C476" s="93"/>
      <c r="D476" s="93"/>
      <c r="E476" s="93"/>
      <c r="F476" s="93"/>
      <c r="G476" s="93"/>
      <c r="H476" s="81"/>
      <c r="I476" s="81" t="s">
        <v>279</v>
      </c>
      <c r="J476" s="82" t="s">
        <v>218</v>
      </c>
      <c r="K476" s="70"/>
      <c r="L476" s="68"/>
      <c r="M476" s="68">
        <f t="shared" si="35"/>
        <v>0</v>
      </c>
      <c r="N476" s="68"/>
    </row>
    <row r="477" spans="1:14" hidden="1" x14ac:dyDescent="0.25">
      <c r="A477" s="83">
        <v>1</v>
      </c>
      <c r="B477" s="200">
        <v>2</v>
      </c>
      <c r="C477" s="201"/>
      <c r="D477" s="201"/>
      <c r="E477" s="201"/>
      <c r="F477" s="201"/>
      <c r="G477" s="202"/>
      <c r="H477" s="83">
        <v>3</v>
      </c>
      <c r="I477" s="83">
        <v>4</v>
      </c>
      <c r="J477" s="84">
        <v>5</v>
      </c>
      <c r="K477" s="70"/>
      <c r="L477" s="68"/>
      <c r="M477" s="68">
        <f t="shared" si="35"/>
        <v>0</v>
      </c>
      <c r="N477" s="68"/>
    </row>
    <row r="478" spans="1:14" hidden="1" x14ac:dyDescent="0.25">
      <c r="A478" s="83">
        <v>1</v>
      </c>
      <c r="B478" s="122" t="s">
        <v>328</v>
      </c>
      <c r="C478" s="123"/>
      <c r="D478" s="123"/>
      <c r="E478" s="123"/>
      <c r="F478" s="123"/>
      <c r="G478" s="123"/>
      <c r="H478" s="122"/>
      <c r="I478" s="124">
        <v>1</v>
      </c>
      <c r="J478" s="111">
        <f>+K480</f>
        <v>0</v>
      </c>
      <c r="K478" s="70"/>
      <c r="L478" s="68"/>
      <c r="M478" s="68">
        <f t="shared" si="35"/>
        <v>0</v>
      </c>
      <c r="N478" s="68"/>
    </row>
    <row r="479" spans="1:14" hidden="1" x14ac:dyDescent="0.25">
      <c r="A479" s="83"/>
      <c r="B479" s="122"/>
      <c r="C479" s="123"/>
      <c r="D479" s="123"/>
      <c r="E479" s="123"/>
      <c r="F479" s="123"/>
      <c r="G479" s="123"/>
      <c r="H479" s="122"/>
      <c r="I479" s="122"/>
      <c r="J479" s="111"/>
      <c r="K479" s="70"/>
      <c r="L479" s="68"/>
      <c r="M479" s="68">
        <f t="shared" si="35"/>
        <v>0</v>
      </c>
      <c r="N479" s="68"/>
    </row>
    <row r="480" spans="1:14" hidden="1" x14ac:dyDescent="0.25">
      <c r="A480" s="83"/>
      <c r="B480" s="125" t="s">
        <v>209</v>
      </c>
      <c r="C480" s="126"/>
      <c r="D480" s="126"/>
      <c r="E480" s="126"/>
      <c r="F480" s="126"/>
      <c r="G480" s="126"/>
      <c r="H480" s="83" t="s">
        <v>210</v>
      </c>
      <c r="I480" s="83" t="s">
        <v>210</v>
      </c>
      <c r="J480" s="111">
        <f>+K480</f>
        <v>0</v>
      </c>
      <c r="K480" s="70">
        <f>+[1]ШС22!$CM$15</f>
        <v>0</v>
      </c>
      <c r="L480" s="68"/>
      <c r="M480" s="68">
        <f>+IF(K480=0,0,1)</f>
        <v>0</v>
      </c>
      <c r="N480" s="68"/>
    </row>
    <row r="481" spans="1:14" ht="15.75" hidden="1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0"/>
      <c r="L481" s="68"/>
      <c r="M481" s="68">
        <f t="shared" si="35"/>
        <v>0</v>
      </c>
      <c r="N481" s="68"/>
    </row>
    <row r="482" spans="1:14" ht="15.75" hidden="1" x14ac:dyDescent="0.25">
      <c r="A482" s="196" t="s">
        <v>266</v>
      </c>
      <c r="B482" s="196"/>
      <c r="C482" s="196"/>
      <c r="D482" s="196"/>
      <c r="E482" s="196"/>
      <c r="F482" s="196"/>
      <c r="G482" s="196"/>
      <c r="H482" s="196"/>
      <c r="I482" s="196"/>
      <c r="J482" s="196"/>
      <c r="K482" s="70"/>
      <c r="L482" s="68"/>
      <c r="M482" s="68">
        <f t="shared" si="35"/>
        <v>0</v>
      </c>
      <c r="N482" s="68"/>
    </row>
    <row r="483" spans="1:14" hidden="1" x14ac:dyDescent="0.25">
      <c r="A483" s="114"/>
      <c r="B483" s="114"/>
      <c r="C483" s="114"/>
      <c r="D483" s="114"/>
      <c r="E483" s="114"/>
      <c r="F483" s="114"/>
      <c r="G483" s="69"/>
      <c r="H483" s="69"/>
      <c r="I483" s="69"/>
      <c r="J483" s="69"/>
      <c r="K483" s="70"/>
      <c r="L483" s="68"/>
      <c r="M483" s="68">
        <f t="shared" si="35"/>
        <v>0</v>
      </c>
      <c r="N483" s="68"/>
    </row>
    <row r="484" spans="1:14" ht="15.75" hidden="1" x14ac:dyDescent="0.25">
      <c r="A484" s="116" t="s">
        <v>173</v>
      </c>
      <c r="B484" s="117"/>
      <c r="C484" s="114"/>
      <c r="D484" s="73" t="str">
        <f>+D468</f>
        <v>81307017Ш305S3101</v>
      </c>
      <c r="E484" s="118"/>
      <c r="F484" s="118"/>
      <c r="G484" s="118"/>
      <c r="H484" s="118"/>
      <c r="I484" s="118"/>
      <c r="J484" s="118"/>
      <c r="K484" s="70"/>
      <c r="L484" s="68"/>
      <c r="M484" s="68">
        <f t="shared" si="35"/>
        <v>0</v>
      </c>
      <c r="N484" s="68"/>
    </row>
    <row r="485" spans="1:14" hidden="1" x14ac:dyDescent="0.25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70"/>
      <c r="L485" s="68"/>
      <c r="M485" s="68">
        <f t="shared" si="35"/>
        <v>0</v>
      </c>
      <c r="N485" s="68"/>
    </row>
    <row r="486" spans="1:14" ht="15.75" hidden="1" x14ac:dyDescent="0.25">
      <c r="A486" s="116" t="s">
        <v>175</v>
      </c>
      <c r="B486" s="117"/>
      <c r="C486" s="114"/>
      <c r="D486" s="78" t="s">
        <v>176</v>
      </c>
      <c r="E486" s="119"/>
      <c r="F486" s="119"/>
      <c r="G486" s="119"/>
      <c r="H486" s="119"/>
      <c r="I486" s="119"/>
      <c r="J486" s="119"/>
      <c r="K486" s="70"/>
      <c r="L486" s="68"/>
      <c r="M486" s="68">
        <f t="shared" si="35"/>
        <v>0</v>
      </c>
      <c r="N486" s="68"/>
    </row>
    <row r="487" spans="1:14" ht="15.75" hidden="1" x14ac:dyDescent="0.25">
      <c r="A487" s="116"/>
      <c r="B487" s="117"/>
      <c r="C487" s="120"/>
      <c r="D487" s="120"/>
      <c r="E487" s="120"/>
      <c r="F487" s="120"/>
      <c r="G487" s="69"/>
      <c r="H487" s="69"/>
      <c r="I487" s="69"/>
      <c r="J487" s="69"/>
      <c r="K487" s="70"/>
      <c r="L487" s="68"/>
      <c r="M487" s="68">
        <f t="shared" si="35"/>
        <v>0</v>
      </c>
      <c r="N487" s="68"/>
    </row>
    <row r="488" spans="1:14" ht="15.75" hidden="1" x14ac:dyDescent="0.25">
      <c r="A488" s="196" t="s">
        <v>275</v>
      </c>
      <c r="B488" s="196"/>
      <c r="C488" s="196"/>
      <c r="D488" s="196"/>
      <c r="E488" s="196"/>
      <c r="F488" s="196"/>
      <c r="G488" s="196"/>
      <c r="H488" s="196"/>
      <c r="I488" s="196"/>
      <c r="J488" s="196"/>
      <c r="K488" s="70"/>
      <c r="L488" s="68"/>
      <c r="M488" s="68">
        <f t="shared" si="35"/>
        <v>0</v>
      </c>
      <c r="N488" s="68"/>
    </row>
    <row r="489" spans="1:14" hidden="1" x14ac:dyDescent="0.25">
      <c r="A489" s="114"/>
      <c r="B489" s="114"/>
      <c r="C489" s="114"/>
      <c r="D489" s="114"/>
      <c r="E489" s="114"/>
      <c r="F489" s="69"/>
      <c r="G489" s="69"/>
      <c r="H489" s="69"/>
      <c r="I489" s="69"/>
      <c r="J489" s="69"/>
      <c r="K489" s="70"/>
      <c r="L489" s="68"/>
      <c r="M489" s="68">
        <f t="shared" si="35"/>
        <v>0</v>
      </c>
      <c r="N489" s="68"/>
    </row>
    <row r="490" spans="1:14" hidden="1" x14ac:dyDescent="0.25">
      <c r="A490" s="79" t="s">
        <v>178</v>
      </c>
      <c r="B490" s="197" t="s">
        <v>240</v>
      </c>
      <c r="C490" s="198"/>
      <c r="D490" s="198"/>
      <c r="E490" s="198"/>
      <c r="F490" s="198"/>
      <c r="G490" s="199"/>
      <c r="H490" s="79" t="s">
        <v>276</v>
      </c>
      <c r="I490" s="79" t="s">
        <v>242</v>
      </c>
      <c r="J490" s="80" t="s">
        <v>268</v>
      </c>
      <c r="K490" s="70"/>
      <c r="L490" s="68"/>
      <c r="M490" s="68">
        <f t="shared" si="35"/>
        <v>0</v>
      </c>
      <c r="N490" s="68"/>
    </row>
    <row r="491" spans="1:14" hidden="1" x14ac:dyDescent="0.25">
      <c r="A491" s="81" t="s">
        <v>185</v>
      </c>
      <c r="B491" s="81"/>
      <c r="C491" s="93"/>
      <c r="D491" s="93"/>
      <c r="E491" s="93"/>
      <c r="F491" s="93"/>
      <c r="G491" s="93"/>
      <c r="H491" s="81"/>
      <c r="I491" s="81" t="s">
        <v>277</v>
      </c>
      <c r="J491" s="82" t="s">
        <v>278</v>
      </c>
      <c r="K491" s="70"/>
      <c r="L491" s="68"/>
      <c r="M491" s="68">
        <f t="shared" si="35"/>
        <v>0</v>
      </c>
      <c r="N491" s="68"/>
    </row>
    <row r="492" spans="1:14" hidden="1" x14ac:dyDescent="0.25">
      <c r="A492" s="81"/>
      <c r="B492" s="81"/>
      <c r="C492" s="93"/>
      <c r="D492" s="93"/>
      <c r="E492" s="93"/>
      <c r="F492" s="93"/>
      <c r="G492" s="93"/>
      <c r="H492" s="81"/>
      <c r="I492" s="81" t="s">
        <v>279</v>
      </c>
      <c r="J492" s="82" t="s">
        <v>218</v>
      </c>
      <c r="K492" s="70"/>
      <c r="L492" s="68"/>
      <c r="M492" s="68">
        <f t="shared" si="35"/>
        <v>0</v>
      </c>
      <c r="N492" s="68"/>
    </row>
    <row r="493" spans="1:14" hidden="1" x14ac:dyDescent="0.25">
      <c r="A493" s="83">
        <v>1</v>
      </c>
      <c r="B493" s="200">
        <v>2</v>
      </c>
      <c r="C493" s="201"/>
      <c r="D493" s="201"/>
      <c r="E493" s="201"/>
      <c r="F493" s="201"/>
      <c r="G493" s="202"/>
      <c r="H493" s="83">
        <v>3</v>
      </c>
      <c r="I493" s="83">
        <v>4</v>
      </c>
      <c r="J493" s="84">
        <v>5</v>
      </c>
      <c r="K493" s="70"/>
      <c r="L493" s="68"/>
      <c r="M493" s="68">
        <f t="shared" si="35"/>
        <v>0</v>
      </c>
      <c r="N493" s="68"/>
    </row>
    <row r="494" spans="1:14" hidden="1" x14ac:dyDescent="0.25">
      <c r="A494" s="83">
        <v>1</v>
      </c>
      <c r="B494" s="122" t="s">
        <v>328</v>
      </c>
      <c r="C494" s="123"/>
      <c r="D494" s="123"/>
      <c r="E494" s="123"/>
      <c r="F494" s="123"/>
      <c r="G494" s="123"/>
      <c r="H494" s="122"/>
      <c r="I494" s="124">
        <v>1</v>
      </c>
      <c r="J494" s="111">
        <f>+K496</f>
        <v>0</v>
      </c>
      <c r="K494" s="70"/>
      <c r="L494" s="68"/>
      <c r="M494" s="68">
        <f t="shared" si="35"/>
        <v>0</v>
      </c>
      <c r="N494" s="68"/>
    </row>
    <row r="495" spans="1:14" hidden="1" x14ac:dyDescent="0.25">
      <c r="A495" s="83"/>
      <c r="B495" s="122"/>
      <c r="C495" s="123"/>
      <c r="D495" s="123"/>
      <c r="E495" s="123"/>
      <c r="F495" s="123"/>
      <c r="G495" s="123"/>
      <c r="H495" s="122"/>
      <c r="I495" s="122"/>
      <c r="J495" s="111"/>
      <c r="K495" s="70"/>
      <c r="L495" s="68"/>
      <c r="M495" s="68">
        <f t="shared" si="35"/>
        <v>0</v>
      </c>
      <c r="N495" s="68"/>
    </row>
    <row r="496" spans="1:14" hidden="1" x14ac:dyDescent="0.25">
      <c r="A496" s="83"/>
      <c r="B496" s="125" t="s">
        <v>209</v>
      </c>
      <c r="C496" s="126"/>
      <c r="D496" s="126"/>
      <c r="E496" s="126"/>
      <c r="F496" s="126"/>
      <c r="G496" s="126"/>
      <c r="H496" s="83" t="s">
        <v>210</v>
      </c>
      <c r="I496" s="83" t="s">
        <v>210</v>
      </c>
      <c r="J496" s="111">
        <f>+K496</f>
        <v>0</v>
      </c>
      <c r="K496" s="70">
        <f>+[1]ШС22!$CN$15</f>
        <v>0</v>
      </c>
      <c r="L496" s="68"/>
      <c r="M496" s="68">
        <f>+IF(K496=0,0,1)</f>
        <v>0</v>
      </c>
      <c r="N496" s="68"/>
    </row>
    <row r="497" spans="1:14" ht="15.75" hidden="1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0"/>
      <c r="L497" s="68"/>
      <c r="M497" s="68">
        <f t="shared" si="35"/>
        <v>0</v>
      </c>
      <c r="N497" s="68"/>
    </row>
    <row r="498" spans="1:14" ht="15.75" hidden="1" x14ac:dyDescent="0.25">
      <c r="A498" s="196" t="s">
        <v>266</v>
      </c>
      <c r="B498" s="196"/>
      <c r="C498" s="196"/>
      <c r="D498" s="196"/>
      <c r="E498" s="196"/>
      <c r="F498" s="196"/>
      <c r="G498" s="196"/>
      <c r="H498" s="196"/>
      <c r="I498" s="196"/>
      <c r="J498" s="196"/>
      <c r="K498" s="70"/>
      <c r="L498" s="68"/>
      <c r="M498" s="68">
        <f t="shared" ref="M498:M527" si="36">+M499</f>
        <v>0</v>
      </c>
      <c r="N498" s="68"/>
    </row>
    <row r="499" spans="1:14" hidden="1" x14ac:dyDescent="0.25">
      <c r="A499" s="114"/>
      <c r="B499" s="114"/>
      <c r="C499" s="114"/>
      <c r="D499" s="114"/>
      <c r="E499" s="114"/>
      <c r="F499" s="114"/>
      <c r="G499" s="69"/>
      <c r="H499" s="69"/>
      <c r="I499" s="69"/>
      <c r="J499" s="69"/>
      <c r="K499" s="70"/>
      <c r="L499" s="68"/>
      <c r="M499" s="68">
        <f t="shared" si="36"/>
        <v>0</v>
      </c>
      <c r="N499" s="68"/>
    </row>
    <row r="500" spans="1:14" ht="15.75" hidden="1" x14ac:dyDescent="0.25">
      <c r="A500" s="116" t="s">
        <v>173</v>
      </c>
      <c r="B500" s="117"/>
      <c r="C500" s="114"/>
      <c r="D500" s="73" t="str">
        <f>+[1]Авт!$N$170</f>
        <v>81307017Ш305S3102</v>
      </c>
      <c r="E500" s="118"/>
      <c r="F500" s="118"/>
      <c r="G500" s="118"/>
      <c r="H500" s="118"/>
      <c r="I500" s="118"/>
      <c r="J500" s="118"/>
      <c r="K500" s="70"/>
      <c r="L500" s="68"/>
      <c r="M500" s="68">
        <f t="shared" si="36"/>
        <v>0</v>
      </c>
      <c r="N500" s="68"/>
    </row>
    <row r="501" spans="1:14" hidden="1" x14ac:dyDescent="0.25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70"/>
      <c r="L501" s="68"/>
      <c r="M501" s="68">
        <f t="shared" si="36"/>
        <v>0</v>
      </c>
      <c r="N501" s="68"/>
    </row>
    <row r="502" spans="1:14" ht="15.75" hidden="1" x14ac:dyDescent="0.25">
      <c r="A502" s="116" t="s">
        <v>175</v>
      </c>
      <c r="B502" s="117"/>
      <c r="C502" s="114"/>
      <c r="D502" s="78" t="s">
        <v>301</v>
      </c>
      <c r="E502" s="119"/>
      <c r="F502" s="119"/>
      <c r="G502" s="119"/>
      <c r="H502" s="119"/>
      <c r="I502" s="119"/>
      <c r="J502" s="119"/>
      <c r="K502" s="70"/>
      <c r="L502" s="68"/>
      <c r="M502" s="68">
        <f t="shared" si="36"/>
        <v>0</v>
      </c>
      <c r="N502" s="68"/>
    </row>
    <row r="503" spans="1:14" ht="15.75" hidden="1" x14ac:dyDescent="0.25">
      <c r="A503" s="116"/>
      <c r="B503" s="117"/>
      <c r="C503" s="120"/>
      <c r="D503" s="120"/>
      <c r="E503" s="120"/>
      <c r="F503" s="120"/>
      <c r="G503" s="69"/>
      <c r="H503" s="69"/>
      <c r="I503" s="69"/>
      <c r="J503" s="69"/>
      <c r="K503" s="70"/>
      <c r="L503" s="68"/>
      <c r="M503" s="68">
        <f t="shared" si="36"/>
        <v>0</v>
      </c>
      <c r="N503" s="68"/>
    </row>
    <row r="504" spans="1:14" ht="15.75" hidden="1" x14ac:dyDescent="0.25">
      <c r="A504" s="196" t="s">
        <v>275</v>
      </c>
      <c r="B504" s="196"/>
      <c r="C504" s="196"/>
      <c r="D504" s="196"/>
      <c r="E504" s="196"/>
      <c r="F504" s="196"/>
      <c r="G504" s="196"/>
      <c r="H504" s="196"/>
      <c r="I504" s="196"/>
      <c r="J504" s="196"/>
      <c r="K504" s="70"/>
      <c r="L504" s="68"/>
      <c r="M504" s="68">
        <f t="shared" si="36"/>
        <v>0</v>
      </c>
      <c r="N504" s="68"/>
    </row>
    <row r="505" spans="1:14" hidden="1" x14ac:dyDescent="0.25">
      <c r="A505" s="114"/>
      <c r="B505" s="114"/>
      <c r="C505" s="114"/>
      <c r="D505" s="114"/>
      <c r="E505" s="114"/>
      <c r="F505" s="69"/>
      <c r="G505" s="69"/>
      <c r="H505" s="69"/>
      <c r="I505" s="69"/>
      <c r="J505" s="69"/>
      <c r="K505" s="70"/>
      <c r="L505" s="68"/>
      <c r="M505" s="68">
        <f t="shared" si="36"/>
        <v>0</v>
      </c>
      <c r="N505" s="68"/>
    </row>
    <row r="506" spans="1:14" hidden="1" x14ac:dyDescent="0.25">
      <c r="A506" s="79" t="s">
        <v>178</v>
      </c>
      <c r="B506" s="197" t="s">
        <v>240</v>
      </c>
      <c r="C506" s="198"/>
      <c r="D506" s="198"/>
      <c r="E506" s="198"/>
      <c r="F506" s="198"/>
      <c r="G506" s="199"/>
      <c r="H506" s="79" t="s">
        <v>276</v>
      </c>
      <c r="I506" s="79" t="s">
        <v>242</v>
      </c>
      <c r="J506" s="80" t="s">
        <v>268</v>
      </c>
      <c r="K506" s="70"/>
      <c r="L506" s="68"/>
      <c r="M506" s="68">
        <f t="shared" si="36"/>
        <v>0</v>
      </c>
      <c r="N506" s="68"/>
    </row>
    <row r="507" spans="1:14" hidden="1" x14ac:dyDescent="0.25">
      <c r="A507" s="81" t="s">
        <v>185</v>
      </c>
      <c r="B507" s="81"/>
      <c r="C507" s="93"/>
      <c r="D507" s="93"/>
      <c r="E507" s="93"/>
      <c r="F507" s="93"/>
      <c r="G507" s="93"/>
      <c r="H507" s="81"/>
      <c r="I507" s="81" t="s">
        <v>277</v>
      </c>
      <c r="J507" s="82" t="s">
        <v>278</v>
      </c>
      <c r="K507" s="70"/>
      <c r="L507" s="68"/>
      <c r="M507" s="68">
        <f t="shared" si="36"/>
        <v>0</v>
      </c>
      <c r="N507" s="68"/>
    </row>
    <row r="508" spans="1:14" hidden="1" x14ac:dyDescent="0.25">
      <c r="A508" s="81"/>
      <c r="B508" s="81"/>
      <c r="C508" s="93"/>
      <c r="D508" s="93"/>
      <c r="E508" s="93"/>
      <c r="F508" s="93"/>
      <c r="G508" s="93"/>
      <c r="H508" s="81"/>
      <c r="I508" s="81" t="s">
        <v>279</v>
      </c>
      <c r="J508" s="82" t="s">
        <v>218</v>
      </c>
      <c r="K508" s="70"/>
      <c r="L508" s="68"/>
      <c r="M508" s="68">
        <f t="shared" si="36"/>
        <v>0</v>
      </c>
      <c r="N508" s="68"/>
    </row>
    <row r="509" spans="1:14" hidden="1" x14ac:dyDescent="0.25">
      <c r="A509" s="83">
        <v>1</v>
      </c>
      <c r="B509" s="200">
        <v>2</v>
      </c>
      <c r="C509" s="201"/>
      <c r="D509" s="201"/>
      <c r="E509" s="201"/>
      <c r="F509" s="201"/>
      <c r="G509" s="202"/>
      <c r="H509" s="83">
        <v>3</v>
      </c>
      <c r="I509" s="83">
        <v>4</v>
      </c>
      <c r="J509" s="84">
        <v>5</v>
      </c>
      <c r="K509" s="70"/>
      <c r="L509" s="68"/>
      <c r="M509" s="68">
        <f t="shared" si="36"/>
        <v>0</v>
      </c>
      <c r="N509" s="68"/>
    </row>
    <row r="510" spans="1:14" hidden="1" x14ac:dyDescent="0.25">
      <c r="A510" s="83">
        <v>1</v>
      </c>
      <c r="B510" s="122" t="s">
        <v>328</v>
      </c>
      <c r="C510" s="123"/>
      <c r="D510" s="123"/>
      <c r="E510" s="123"/>
      <c r="F510" s="123"/>
      <c r="G510" s="123"/>
      <c r="H510" s="122"/>
      <c r="I510" s="124">
        <v>1</v>
      </c>
      <c r="J510" s="111">
        <f>+K512</f>
        <v>0</v>
      </c>
      <c r="K510" s="70"/>
      <c r="L510" s="68"/>
      <c r="M510" s="68">
        <f t="shared" si="36"/>
        <v>0</v>
      </c>
      <c r="N510" s="68"/>
    </row>
    <row r="511" spans="1:14" hidden="1" x14ac:dyDescent="0.25">
      <c r="A511" s="83"/>
      <c r="B511" s="122"/>
      <c r="C511" s="123"/>
      <c r="D511" s="123"/>
      <c r="E511" s="123"/>
      <c r="F511" s="123"/>
      <c r="G511" s="123"/>
      <c r="H511" s="122"/>
      <c r="I511" s="122"/>
      <c r="J511" s="111"/>
      <c r="K511" s="70"/>
      <c r="L511" s="68"/>
      <c r="M511" s="68">
        <f t="shared" si="36"/>
        <v>0</v>
      </c>
      <c r="N511" s="68"/>
    </row>
    <row r="512" spans="1:14" hidden="1" x14ac:dyDescent="0.25">
      <c r="A512" s="83"/>
      <c r="B512" s="125" t="s">
        <v>209</v>
      </c>
      <c r="C512" s="126"/>
      <c r="D512" s="126"/>
      <c r="E512" s="126"/>
      <c r="F512" s="126"/>
      <c r="G512" s="126"/>
      <c r="H512" s="83" t="s">
        <v>210</v>
      </c>
      <c r="I512" s="83" t="s">
        <v>210</v>
      </c>
      <c r="J512" s="111">
        <f>+K512</f>
        <v>0</v>
      </c>
      <c r="K512" s="70">
        <f>+[1]ШС22!$CO$15</f>
        <v>0</v>
      </c>
      <c r="L512" s="68"/>
      <c r="M512" s="68">
        <f>+IF(K512=0,0,1)</f>
        <v>0</v>
      </c>
      <c r="N512" s="68"/>
    </row>
    <row r="513" spans="1:14" ht="15.75" hidden="1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0"/>
      <c r="L513" s="68"/>
      <c r="M513" s="68">
        <f t="shared" si="36"/>
        <v>0</v>
      </c>
      <c r="N513" s="68"/>
    </row>
    <row r="514" spans="1:14" ht="15.75" hidden="1" x14ac:dyDescent="0.25">
      <c r="A514" s="196" t="s">
        <v>266</v>
      </c>
      <c r="B514" s="196"/>
      <c r="C514" s="196"/>
      <c r="D514" s="196"/>
      <c r="E514" s="196"/>
      <c r="F514" s="196"/>
      <c r="G514" s="196"/>
      <c r="H514" s="196"/>
      <c r="I514" s="196"/>
      <c r="J514" s="196"/>
      <c r="K514" s="70"/>
      <c r="L514" s="68"/>
      <c r="M514" s="68">
        <f t="shared" si="36"/>
        <v>0</v>
      </c>
      <c r="N514" s="68"/>
    </row>
    <row r="515" spans="1:14" hidden="1" x14ac:dyDescent="0.25">
      <c r="A515" s="114"/>
      <c r="B515" s="114"/>
      <c r="C515" s="114"/>
      <c r="D515" s="114"/>
      <c r="E515" s="114"/>
      <c r="F515" s="114"/>
      <c r="G515" s="69"/>
      <c r="H515" s="69"/>
      <c r="I515" s="69"/>
      <c r="J515" s="69"/>
      <c r="K515" s="70"/>
      <c r="L515" s="68"/>
      <c r="M515" s="68">
        <f t="shared" si="36"/>
        <v>0</v>
      </c>
      <c r="N515" s="68"/>
    </row>
    <row r="516" spans="1:14" ht="15.75" hidden="1" x14ac:dyDescent="0.25">
      <c r="A516" s="116" t="s">
        <v>173</v>
      </c>
      <c r="B516" s="117"/>
      <c r="C516" s="114"/>
      <c r="D516" s="73" t="str">
        <f>+D500</f>
        <v>81307017Ш305S3102</v>
      </c>
      <c r="E516" s="118"/>
      <c r="F516" s="118"/>
      <c r="G516" s="118"/>
      <c r="H516" s="118"/>
      <c r="I516" s="118"/>
      <c r="J516" s="118"/>
      <c r="K516" s="70"/>
      <c r="L516" s="68"/>
      <c r="M516" s="68">
        <f t="shared" si="36"/>
        <v>0</v>
      </c>
      <c r="N516" s="68"/>
    </row>
    <row r="517" spans="1:14" hidden="1" x14ac:dyDescent="0.25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70"/>
      <c r="L517" s="68"/>
      <c r="M517" s="68">
        <f t="shared" si="36"/>
        <v>0</v>
      </c>
      <c r="N517" s="68"/>
    </row>
    <row r="518" spans="1:14" ht="15.75" hidden="1" x14ac:dyDescent="0.25">
      <c r="A518" s="116" t="s">
        <v>175</v>
      </c>
      <c r="B518" s="117"/>
      <c r="C518" s="114"/>
      <c r="D518" s="78" t="s">
        <v>176</v>
      </c>
      <c r="E518" s="119"/>
      <c r="F518" s="119"/>
      <c r="G518" s="119"/>
      <c r="H518" s="119"/>
      <c r="I518" s="119"/>
      <c r="J518" s="119"/>
      <c r="K518" s="70"/>
      <c r="L518" s="68"/>
      <c r="M518" s="68">
        <f t="shared" si="36"/>
        <v>0</v>
      </c>
      <c r="N518" s="68"/>
    </row>
    <row r="519" spans="1:14" ht="15.75" hidden="1" x14ac:dyDescent="0.25">
      <c r="A519" s="116"/>
      <c r="B519" s="117"/>
      <c r="C519" s="120"/>
      <c r="D519" s="120"/>
      <c r="E519" s="120"/>
      <c r="F519" s="120"/>
      <c r="G519" s="69"/>
      <c r="H519" s="69"/>
      <c r="I519" s="69"/>
      <c r="J519" s="69"/>
      <c r="K519" s="70"/>
      <c r="L519" s="68"/>
      <c r="M519" s="68">
        <f t="shared" si="36"/>
        <v>0</v>
      </c>
      <c r="N519" s="68"/>
    </row>
    <row r="520" spans="1:14" ht="15.75" hidden="1" x14ac:dyDescent="0.25">
      <c r="A520" s="196" t="s">
        <v>275</v>
      </c>
      <c r="B520" s="196"/>
      <c r="C520" s="196"/>
      <c r="D520" s="196"/>
      <c r="E520" s="196"/>
      <c r="F520" s="196"/>
      <c r="G520" s="196"/>
      <c r="H520" s="196"/>
      <c r="I520" s="196"/>
      <c r="J520" s="196"/>
      <c r="K520" s="70"/>
      <c r="L520" s="68"/>
      <c r="M520" s="68">
        <f t="shared" si="36"/>
        <v>0</v>
      </c>
      <c r="N520" s="68"/>
    </row>
    <row r="521" spans="1:14" hidden="1" x14ac:dyDescent="0.25">
      <c r="A521" s="114"/>
      <c r="B521" s="114"/>
      <c r="C521" s="114"/>
      <c r="D521" s="114"/>
      <c r="E521" s="114"/>
      <c r="F521" s="69"/>
      <c r="G521" s="69"/>
      <c r="H521" s="69"/>
      <c r="I521" s="69"/>
      <c r="J521" s="69"/>
      <c r="K521" s="70"/>
      <c r="L521" s="68"/>
      <c r="M521" s="68">
        <f t="shared" si="36"/>
        <v>0</v>
      </c>
      <c r="N521" s="68"/>
    </row>
    <row r="522" spans="1:14" hidden="1" x14ac:dyDescent="0.25">
      <c r="A522" s="79" t="s">
        <v>178</v>
      </c>
      <c r="B522" s="197" t="s">
        <v>240</v>
      </c>
      <c r="C522" s="198"/>
      <c r="D522" s="198"/>
      <c r="E522" s="198"/>
      <c r="F522" s="198"/>
      <c r="G522" s="199"/>
      <c r="H522" s="79" t="s">
        <v>276</v>
      </c>
      <c r="I522" s="79" t="s">
        <v>242</v>
      </c>
      <c r="J522" s="80" t="s">
        <v>268</v>
      </c>
      <c r="K522" s="70"/>
      <c r="L522" s="68"/>
      <c r="M522" s="68">
        <f t="shared" si="36"/>
        <v>0</v>
      </c>
      <c r="N522" s="68"/>
    </row>
    <row r="523" spans="1:14" hidden="1" x14ac:dyDescent="0.25">
      <c r="A523" s="81" t="s">
        <v>185</v>
      </c>
      <c r="B523" s="81"/>
      <c r="C523" s="93"/>
      <c r="D523" s="93"/>
      <c r="E523" s="93"/>
      <c r="F523" s="93"/>
      <c r="G523" s="93"/>
      <c r="H523" s="81"/>
      <c r="I523" s="81" t="s">
        <v>277</v>
      </c>
      <c r="J523" s="82" t="s">
        <v>278</v>
      </c>
      <c r="K523" s="70"/>
      <c r="L523" s="68"/>
      <c r="M523" s="68">
        <f t="shared" si="36"/>
        <v>0</v>
      </c>
      <c r="N523" s="68"/>
    </row>
    <row r="524" spans="1:14" hidden="1" x14ac:dyDescent="0.25">
      <c r="A524" s="81"/>
      <c r="B524" s="81"/>
      <c r="C524" s="93"/>
      <c r="D524" s="93"/>
      <c r="E524" s="93"/>
      <c r="F524" s="93"/>
      <c r="G524" s="93"/>
      <c r="H524" s="81"/>
      <c r="I524" s="81" t="s">
        <v>279</v>
      </c>
      <c r="J524" s="82" t="s">
        <v>218</v>
      </c>
      <c r="K524" s="70"/>
      <c r="L524" s="68"/>
      <c r="M524" s="68">
        <f t="shared" si="36"/>
        <v>0</v>
      </c>
      <c r="N524" s="68"/>
    </row>
    <row r="525" spans="1:14" hidden="1" x14ac:dyDescent="0.25">
      <c r="A525" s="83">
        <v>1</v>
      </c>
      <c r="B525" s="200">
        <v>2</v>
      </c>
      <c r="C525" s="201"/>
      <c r="D525" s="201"/>
      <c r="E525" s="201"/>
      <c r="F525" s="201"/>
      <c r="G525" s="202"/>
      <c r="H525" s="83">
        <v>3</v>
      </c>
      <c r="I525" s="83">
        <v>4</v>
      </c>
      <c r="J525" s="84">
        <v>5</v>
      </c>
      <c r="K525" s="70"/>
      <c r="L525" s="68"/>
      <c r="M525" s="68">
        <f t="shared" si="36"/>
        <v>0</v>
      </c>
      <c r="N525" s="68"/>
    </row>
    <row r="526" spans="1:14" hidden="1" x14ac:dyDescent="0.25">
      <c r="A526" s="83">
        <v>1</v>
      </c>
      <c r="B526" s="122" t="s">
        <v>328</v>
      </c>
      <c r="C526" s="123"/>
      <c r="D526" s="123"/>
      <c r="E526" s="123"/>
      <c r="F526" s="123"/>
      <c r="G526" s="123"/>
      <c r="H526" s="122"/>
      <c r="I526" s="124">
        <v>1</v>
      </c>
      <c r="J526" s="111">
        <f>+K528</f>
        <v>0</v>
      </c>
      <c r="K526" s="70"/>
      <c r="L526" s="68"/>
      <c r="M526" s="68">
        <f t="shared" si="36"/>
        <v>0</v>
      </c>
      <c r="N526" s="68"/>
    </row>
    <row r="527" spans="1:14" hidden="1" x14ac:dyDescent="0.25">
      <c r="A527" s="83"/>
      <c r="B527" s="122"/>
      <c r="C527" s="123"/>
      <c r="D527" s="123"/>
      <c r="E527" s="123"/>
      <c r="F527" s="123"/>
      <c r="G527" s="123"/>
      <c r="H527" s="122"/>
      <c r="I527" s="122"/>
      <c r="J527" s="111"/>
      <c r="K527" s="70"/>
      <c r="L527" s="68"/>
      <c r="M527" s="68">
        <f t="shared" si="36"/>
        <v>0</v>
      </c>
      <c r="N527" s="68"/>
    </row>
    <row r="528" spans="1:14" hidden="1" x14ac:dyDescent="0.25">
      <c r="A528" s="83"/>
      <c r="B528" s="125" t="s">
        <v>209</v>
      </c>
      <c r="C528" s="126"/>
      <c r="D528" s="126"/>
      <c r="E528" s="126"/>
      <c r="F528" s="126"/>
      <c r="G528" s="126"/>
      <c r="H528" s="83" t="s">
        <v>210</v>
      </c>
      <c r="I528" s="83" t="s">
        <v>210</v>
      </c>
      <c r="J528" s="111">
        <f>+K528</f>
        <v>0</v>
      </c>
      <c r="K528" s="70">
        <f>+[1]ШС22!$CP$15</f>
        <v>0</v>
      </c>
      <c r="L528" s="68"/>
      <c r="M528" s="68">
        <f>+IF(K528=0,0,1)</f>
        <v>0</v>
      </c>
      <c r="N528" s="68"/>
    </row>
    <row r="529" spans="1:14" hidden="1" x14ac:dyDescent="0.25">
      <c r="M529" s="138">
        <f>+M530</f>
        <v>0</v>
      </c>
      <c r="N529" s="68"/>
    </row>
    <row r="530" spans="1:14" ht="15.75" hidden="1" x14ac:dyDescent="0.25">
      <c r="A530" s="196" t="s">
        <v>266</v>
      </c>
      <c r="B530" s="196"/>
      <c r="C530" s="196"/>
      <c r="D530" s="196"/>
      <c r="E530" s="196"/>
      <c r="F530" s="196"/>
      <c r="G530" s="196"/>
      <c r="H530" s="196"/>
      <c r="I530" s="196"/>
      <c r="J530" s="196"/>
      <c r="K530" s="70"/>
      <c r="L530" s="68"/>
      <c r="M530" s="68">
        <f t="shared" ref="M530:M533" si="37">+M531</f>
        <v>0</v>
      </c>
      <c r="N530" s="68"/>
    </row>
    <row r="531" spans="1:14" hidden="1" x14ac:dyDescent="0.25">
      <c r="A531" s="114"/>
      <c r="B531" s="114"/>
      <c r="C531" s="114"/>
      <c r="D531" s="114"/>
      <c r="E531" s="114"/>
      <c r="F531" s="114"/>
      <c r="G531" s="69"/>
      <c r="H531" s="69"/>
      <c r="I531" s="69"/>
      <c r="J531" s="69"/>
      <c r="K531" s="70"/>
      <c r="L531" s="68"/>
      <c r="M531" s="68">
        <f t="shared" si="37"/>
        <v>0</v>
      </c>
      <c r="N531" s="68"/>
    </row>
    <row r="532" spans="1:14" ht="15.75" hidden="1" x14ac:dyDescent="0.25">
      <c r="A532" s="116" t="s">
        <v>173</v>
      </c>
      <c r="B532" s="117"/>
      <c r="C532" s="114"/>
      <c r="D532" s="73" t="str">
        <f>+[1]Авт!$N$156</f>
        <v>81307017Ш204S3480</v>
      </c>
      <c r="E532" s="118"/>
      <c r="F532" s="118"/>
      <c r="G532" s="118"/>
      <c r="H532" s="118"/>
      <c r="I532" s="118"/>
      <c r="J532" s="118"/>
      <c r="K532" s="70"/>
      <c r="L532" s="68"/>
      <c r="M532" s="68">
        <f t="shared" si="37"/>
        <v>0</v>
      </c>
      <c r="N532" s="68"/>
    </row>
    <row r="533" spans="1:14" hidden="1" x14ac:dyDescent="0.25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70"/>
      <c r="L533" s="68"/>
      <c r="M533" s="68">
        <f t="shared" si="37"/>
        <v>0</v>
      </c>
      <c r="N533" s="68"/>
    </row>
    <row r="534" spans="1:14" ht="15.75" hidden="1" x14ac:dyDescent="0.25">
      <c r="A534" s="116" t="s">
        <v>175</v>
      </c>
      <c r="B534" s="117"/>
      <c r="C534" s="114"/>
      <c r="D534" s="78" t="s">
        <v>176</v>
      </c>
      <c r="E534" s="119"/>
      <c r="F534" s="119"/>
      <c r="G534" s="119"/>
      <c r="H534" s="119"/>
      <c r="I534" s="119"/>
      <c r="J534" s="119"/>
      <c r="K534" s="70"/>
      <c r="L534" s="68"/>
      <c r="M534" s="68">
        <f>+M535</f>
        <v>0</v>
      </c>
      <c r="N534" s="68"/>
    </row>
    <row r="535" spans="1:14" ht="15.75" hidden="1" x14ac:dyDescent="0.25">
      <c r="A535" s="116"/>
      <c r="B535" s="117"/>
      <c r="C535" s="120"/>
      <c r="D535" s="120"/>
      <c r="E535" s="120"/>
      <c r="F535" s="120"/>
      <c r="G535" s="69"/>
      <c r="H535" s="69"/>
      <c r="I535" s="69"/>
      <c r="J535" s="69"/>
      <c r="K535" s="70"/>
      <c r="L535" s="68"/>
      <c r="M535" s="68">
        <f>+M536</f>
        <v>0</v>
      </c>
      <c r="N535" s="68"/>
    </row>
    <row r="536" spans="1:14" ht="15.75" hidden="1" x14ac:dyDescent="0.25">
      <c r="A536" s="196" t="s">
        <v>285</v>
      </c>
      <c r="B536" s="196"/>
      <c r="C536" s="196"/>
      <c r="D536" s="196"/>
      <c r="E536" s="196"/>
      <c r="F536" s="196"/>
      <c r="G536" s="196"/>
      <c r="H536" s="196"/>
      <c r="I536" s="196"/>
      <c r="J536" s="196"/>
      <c r="K536" s="70"/>
      <c r="L536" s="68"/>
      <c r="M536" s="68">
        <f t="shared" ref="M536:M540" si="38">+M537</f>
        <v>0</v>
      </c>
      <c r="N536" s="68"/>
    </row>
    <row r="537" spans="1:14" ht="15.75" hidden="1" x14ac:dyDescent="0.25">
      <c r="A537" s="114"/>
      <c r="B537" s="114"/>
      <c r="C537" s="114"/>
      <c r="D537" s="114"/>
      <c r="E537" s="114"/>
      <c r="F537" s="72"/>
      <c r="G537" s="72"/>
      <c r="H537" s="72"/>
      <c r="I537" s="72"/>
      <c r="J537" s="72"/>
      <c r="K537" s="70"/>
      <c r="L537" s="68"/>
      <c r="M537" s="68">
        <f t="shared" si="38"/>
        <v>0</v>
      </c>
      <c r="N537" s="68"/>
    </row>
    <row r="538" spans="1:14" hidden="1" x14ac:dyDescent="0.25">
      <c r="A538" s="79" t="s">
        <v>178</v>
      </c>
      <c r="B538" s="197" t="s">
        <v>240</v>
      </c>
      <c r="C538" s="198"/>
      <c r="D538" s="198"/>
      <c r="E538" s="198"/>
      <c r="F538" s="198"/>
      <c r="G538" s="199"/>
      <c r="H538" s="79" t="s">
        <v>242</v>
      </c>
      <c r="I538" s="79" t="s">
        <v>286</v>
      </c>
      <c r="J538" s="79" t="s">
        <v>244</v>
      </c>
      <c r="K538" s="70"/>
      <c r="L538" s="68"/>
      <c r="M538" s="68">
        <f t="shared" si="38"/>
        <v>0</v>
      </c>
      <c r="N538" s="68"/>
    </row>
    <row r="539" spans="1:14" hidden="1" x14ac:dyDescent="0.25">
      <c r="A539" s="81" t="s">
        <v>185</v>
      </c>
      <c r="B539" s="81"/>
      <c r="C539" s="93"/>
      <c r="D539" s="93"/>
      <c r="E539" s="93"/>
      <c r="F539" s="93"/>
      <c r="G539" s="93"/>
      <c r="H539" s="81"/>
      <c r="I539" s="81" t="s">
        <v>287</v>
      </c>
      <c r="J539" s="81" t="s">
        <v>288</v>
      </c>
      <c r="K539" s="70"/>
      <c r="L539" s="68"/>
      <c r="M539" s="68">
        <f t="shared" si="38"/>
        <v>0</v>
      </c>
      <c r="N539" s="68"/>
    </row>
    <row r="540" spans="1:14" hidden="1" x14ac:dyDescent="0.25">
      <c r="A540" s="81"/>
      <c r="B540" s="81"/>
      <c r="C540" s="93"/>
      <c r="D540" s="93"/>
      <c r="E540" s="93"/>
      <c r="F540" s="93"/>
      <c r="G540" s="93"/>
      <c r="H540" s="81"/>
      <c r="I540" s="81" t="s">
        <v>218</v>
      </c>
      <c r="J540" s="81"/>
      <c r="K540" s="70"/>
      <c r="L540" s="68"/>
      <c r="M540" s="68">
        <f t="shared" si="38"/>
        <v>0</v>
      </c>
      <c r="N540" s="68"/>
    </row>
    <row r="541" spans="1:14" hidden="1" x14ac:dyDescent="0.25">
      <c r="A541" s="83">
        <v>1</v>
      </c>
      <c r="B541" s="200">
        <v>2</v>
      </c>
      <c r="C541" s="201"/>
      <c r="D541" s="201"/>
      <c r="E541" s="201"/>
      <c r="F541" s="201"/>
      <c r="G541" s="202"/>
      <c r="H541" s="83">
        <v>3</v>
      </c>
      <c r="I541" s="83">
        <v>4</v>
      </c>
      <c r="J541" s="83">
        <v>5</v>
      </c>
      <c r="K541" s="70"/>
      <c r="L541" s="68"/>
      <c r="M541" s="68">
        <f>+M544</f>
        <v>0</v>
      </c>
      <c r="N541" s="68"/>
    </row>
    <row r="542" spans="1:14" hidden="1" x14ac:dyDescent="0.25">
      <c r="A542" s="83">
        <v>1</v>
      </c>
      <c r="B542" s="122" t="s">
        <v>323</v>
      </c>
      <c r="C542" s="96"/>
      <c r="D542" s="96"/>
      <c r="E542" s="96"/>
      <c r="F542" s="96"/>
      <c r="G542" s="96"/>
      <c r="H542" s="90">
        <v>1</v>
      </c>
      <c r="I542" s="111">
        <f>+J542/H542</f>
        <v>0</v>
      </c>
      <c r="J542" s="87">
        <f>+K542</f>
        <v>0</v>
      </c>
      <c r="K542" s="70">
        <f>+[1]ШС22!$CF$15</f>
        <v>0</v>
      </c>
      <c r="L542" s="68"/>
      <c r="M542" s="68">
        <f>+IF(K542=0,0,1)</f>
        <v>0</v>
      </c>
      <c r="N542" s="68"/>
    </row>
    <row r="543" spans="1:14" hidden="1" x14ac:dyDescent="0.25">
      <c r="A543" s="83"/>
      <c r="B543" s="122"/>
      <c r="C543" s="123"/>
      <c r="D543" s="123"/>
      <c r="E543" s="123"/>
      <c r="F543" s="123"/>
      <c r="G543" s="123"/>
      <c r="H543" s="122"/>
      <c r="I543" s="122"/>
      <c r="J543" s="111"/>
      <c r="K543" s="70"/>
      <c r="L543" s="68"/>
      <c r="M543" s="68">
        <f>+M544</f>
        <v>0</v>
      </c>
      <c r="N543" s="68"/>
    </row>
    <row r="544" spans="1:14" hidden="1" x14ac:dyDescent="0.25">
      <c r="A544" s="83"/>
      <c r="B544" s="125" t="s">
        <v>209</v>
      </c>
      <c r="C544" s="126"/>
      <c r="D544" s="126"/>
      <c r="E544" s="126"/>
      <c r="F544" s="126"/>
      <c r="G544" s="126"/>
      <c r="H544" s="83" t="s">
        <v>210</v>
      </c>
      <c r="I544" s="83" t="s">
        <v>210</v>
      </c>
      <c r="J544" s="111">
        <f>+K544</f>
        <v>0</v>
      </c>
      <c r="K544" s="70"/>
      <c r="L544" s="137"/>
      <c r="M544" s="68">
        <f>+IF(J544=0,0,1)</f>
        <v>0</v>
      </c>
      <c r="N544" s="68"/>
    </row>
    <row r="545" spans="1:14" ht="15.75" hidden="1" x14ac:dyDescent="0.25">
      <c r="A545" s="116"/>
      <c r="B545" s="117"/>
      <c r="C545" s="120"/>
      <c r="D545" s="120"/>
      <c r="E545" s="120"/>
      <c r="F545" s="120"/>
      <c r="G545" s="69"/>
      <c r="H545" s="69"/>
      <c r="I545" s="69"/>
      <c r="J545" s="69"/>
      <c r="K545" s="70"/>
      <c r="L545" s="68"/>
      <c r="M545" s="138">
        <f>+M546</f>
        <v>0</v>
      </c>
      <c r="N545" s="68"/>
    </row>
    <row r="546" spans="1:14" ht="15.75" hidden="1" x14ac:dyDescent="0.25">
      <c r="A546" s="196" t="s">
        <v>266</v>
      </c>
      <c r="B546" s="196"/>
      <c r="C546" s="196"/>
      <c r="D546" s="196"/>
      <c r="E546" s="196"/>
      <c r="F546" s="196"/>
      <c r="G546" s="196"/>
      <c r="H546" s="196"/>
      <c r="I546" s="196"/>
      <c r="J546" s="196"/>
      <c r="K546" s="70"/>
      <c r="L546" s="68"/>
      <c r="M546" s="68">
        <f t="shared" ref="M546:M549" si="39">+M547</f>
        <v>0</v>
      </c>
      <c r="N546" s="68"/>
    </row>
    <row r="547" spans="1:14" hidden="1" x14ac:dyDescent="0.25">
      <c r="A547" s="114"/>
      <c r="B547" s="114"/>
      <c r="C547" s="114"/>
      <c r="D547" s="114"/>
      <c r="E547" s="114"/>
      <c r="F547" s="114"/>
      <c r="G547" s="69"/>
      <c r="H547" s="69"/>
      <c r="I547" s="69"/>
      <c r="J547" s="69"/>
      <c r="K547" s="70"/>
      <c r="L547" s="68"/>
      <c r="M547" s="68">
        <f t="shared" si="39"/>
        <v>0</v>
      </c>
      <c r="N547" s="68"/>
    </row>
    <row r="548" spans="1:14" ht="15.75" hidden="1" x14ac:dyDescent="0.25">
      <c r="A548" s="116" t="s">
        <v>173</v>
      </c>
      <c r="B548" s="117"/>
      <c r="C548" s="114"/>
      <c r="D548" s="73" t="str">
        <f>+D532</f>
        <v>81307017Ш204S3480</v>
      </c>
      <c r="E548" s="118"/>
      <c r="F548" s="118"/>
      <c r="G548" s="118"/>
      <c r="H548" s="118"/>
      <c r="I548" s="118"/>
      <c r="J548" s="118"/>
      <c r="K548" s="70"/>
      <c r="L548" s="68"/>
      <c r="M548" s="68">
        <f t="shared" si="39"/>
        <v>0</v>
      </c>
      <c r="N548" s="68"/>
    </row>
    <row r="549" spans="1:14" hidden="1" x14ac:dyDescent="0.25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70"/>
      <c r="L549" s="68"/>
      <c r="M549" s="68">
        <f t="shared" si="39"/>
        <v>0</v>
      </c>
      <c r="N549" s="68"/>
    </row>
    <row r="550" spans="1:14" ht="15.75" hidden="1" x14ac:dyDescent="0.25">
      <c r="A550" s="116" t="s">
        <v>175</v>
      </c>
      <c r="B550" s="117"/>
      <c r="C550" s="114"/>
      <c r="D550" s="78" t="s">
        <v>301</v>
      </c>
      <c r="E550" s="119"/>
      <c r="F550" s="119"/>
      <c r="G550" s="119"/>
      <c r="H550" s="119"/>
      <c r="I550" s="119"/>
      <c r="J550" s="119"/>
      <c r="K550" s="70"/>
      <c r="L550" s="68"/>
      <c r="M550" s="68">
        <f>+M551</f>
        <v>0</v>
      </c>
      <c r="N550" s="68"/>
    </row>
    <row r="551" spans="1:14" ht="15.75" hidden="1" x14ac:dyDescent="0.25">
      <c r="A551" s="116"/>
      <c r="B551" s="117"/>
      <c r="C551" s="120"/>
      <c r="D551" s="120"/>
      <c r="E551" s="120"/>
      <c r="F551" s="120"/>
      <c r="G551" s="69"/>
      <c r="H551" s="69"/>
      <c r="I551" s="69"/>
      <c r="J551" s="69"/>
      <c r="K551" s="70"/>
      <c r="L551" s="68"/>
      <c r="M551" s="68">
        <f>+IF(M586+M575=0,0,1)</f>
        <v>0</v>
      </c>
      <c r="N551" s="68"/>
    </row>
    <row r="552" spans="1:14" ht="15.75" hidden="1" x14ac:dyDescent="0.25">
      <c r="A552" s="196" t="s">
        <v>285</v>
      </c>
      <c r="B552" s="196"/>
      <c r="C552" s="196"/>
      <c r="D552" s="196"/>
      <c r="E552" s="196"/>
      <c r="F552" s="196"/>
      <c r="G552" s="196"/>
      <c r="H552" s="196"/>
      <c r="I552" s="196"/>
      <c r="J552" s="196"/>
      <c r="K552" s="70"/>
      <c r="L552" s="68"/>
      <c r="M552" s="68">
        <f t="shared" ref="M552:M556" si="40">+M553</f>
        <v>0</v>
      </c>
      <c r="N552" s="68"/>
    </row>
    <row r="553" spans="1:14" ht="15.75" hidden="1" x14ac:dyDescent="0.25">
      <c r="A553" s="114"/>
      <c r="B553" s="114"/>
      <c r="C553" s="114"/>
      <c r="D553" s="114"/>
      <c r="E553" s="114"/>
      <c r="F553" s="72"/>
      <c r="G553" s="72"/>
      <c r="H553" s="72"/>
      <c r="I553" s="72"/>
      <c r="J553" s="72"/>
      <c r="K553" s="70"/>
      <c r="L553" s="68"/>
      <c r="M553" s="68">
        <f t="shared" si="40"/>
        <v>0</v>
      </c>
      <c r="N553" s="68"/>
    </row>
    <row r="554" spans="1:14" hidden="1" x14ac:dyDescent="0.25">
      <c r="A554" s="79" t="s">
        <v>178</v>
      </c>
      <c r="B554" s="197" t="s">
        <v>240</v>
      </c>
      <c r="C554" s="198"/>
      <c r="D554" s="198"/>
      <c r="E554" s="198"/>
      <c r="F554" s="198"/>
      <c r="G554" s="199"/>
      <c r="H554" s="79" t="s">
        <v>242</v>
      </c>
      <c r="I554" s="79" t="s">
        <v>286</v>
      </c>
      <c r="J554" s="79" t="s">
        <v>244</v>
      </c>
      <c r="K554" s="70"/>
      <c r="L554" s="68"/>
      <c r="M554" s="68">
        <f t="shared" si="40"/>
        <v>0</v>
      </c>
      <c r="N554" s="68"/>
    </row>
    <row r="555" spans="1:14" hidden="1" x14ac:dyDescent="0.25">
      <c r="A555" s="81" t="s">
        <v>185</v>
      </c>
      <c r="B555" s="81"/>
      <c r="C555" s="93"/>
      <c r="D555" s="93"/>
      <c r="E555" s="93"/>
      <c r="F555" s="93"/>
      <c r="G555" s="93"/>
      <c r="H555" s="81"/>
      <c r="I555" s="81" t="s">
        <v>287</v>
      </c>
      <c r="J555" s="81" t="s">
        <v>288</v>
      </c>
      <c r="K555" s="70"/>
      <c r="L555" s="68"/>
      <c r="M555" s="68">
        <f t="shared" si="40"/>
        <v>0</v>
      </c>
      <c r="N555" s="68"/>
    </row>
    <row r="556" spans="1:14" hidden="1" x14ac:dyDescent="0.25">
      <c r="A556" s="81"/>
      <c r="B556" s="81"/>
      <c r="C556" s="93"/>
      <c r="D556" s="93"/>
      <c r="E556" s="93"/>
      <c r="F556" s="93"/>
      <c r="G556" s="93"/>
      <c r="H556" s="81"/>
      <c r="I556" s="81" t="s">
        <v>218</v>
      </c>
      <c r="J556" s="81"/>
      <c r="K556" s="70"/>
      <c r="L556" s="68"/>
      <c r="M556" s="68">
        <f t="shared" si="40"/>
        <v>0</v>
      </c>
      <c r="N556" s="68"/>
    </row>
    <row r="557" spans="1:14" hidden="1" x14ac:dyDescent="0.25">
      <c r="A557" s="83">
        <v>1</v>
      </c>
      <c r="B557" s="200">
        <v>2</v>
      </c>
      <c r="C557" s="201"/>
      <c r="D557" s="201"/>
      <c r="E557" s="201"/>
      <c r="F557" s="201"/>
      <c r="G557" s="202"/>
      <c r="H557" s="83">
        <v>3</v>
      </c>
      <c r="I557" s="83">
        <v>4</v>
      </c>
      <c r="J557" s="83">
        <v>5</v>
      </c>
      <c r="K557" s="70"/>
      <c r="L557" s="68"/>
      <c r="M557" s="68">
        <f>+M560</f>
        <v>0</v>
      </c>
      <c r="N557" s="68"/>
    </row>
    <row r="558" spans="1:14" hidden="1" x14ac:dyDescent="0.25">
      <c r="A558" s="83">
        <v>1</v>
      </c>
      <c r="B558" s="122" t="s">
        <v>323</v>
      </c>
      <c r="C558" s="96"/>
      <c r="D558" s="96"/>
      <c r="E558" s="96"/>
      <c r="F558" s="96"/>
      <c r="G558" s="96"/>
      <c r="H558" s="90">
        <v>1</v>
      </c>
      <c r="I558" s="111">
        <f>+J558/H558</f>
        <v>0</v>
      </c>
      <c r="J558" s="87">
        <f>+K558</f>
        <v>0</v>
      </c>
      <c r="K558" s="70">
        <f>+[1]ШС22!$CG$15</f>
        <v>0</v>
      </c>
      <c r="L558" s="68"/>
      <c r="M558" s="68">
        <f>+IF(K558=0,0,1)</f>
        <v>0</v>
      </c>
      <c r="N558" s="68"/>
    </row>
    <row r="559" spans="1:14" hidden="1" x14ac:dyDescent="0.25">
      <c r="A559" s="83"/>
      <c r="B559" s="122"/>
      <c r="C559" s="123"/>
      <c r="D559" s="123"/>
      <c r="E559" s="123"/>
      <c r="F559" s="123"/>
      <c r="G559" s="123"/>
      <c r="H559" s="122"/>
      <c r="I559" s="122"/>
      <c r="J559" s="111"/>
      <c r="K559" s="70"/>
      <c r="L559" s="68"/>
      <c r="M559" s="68">
        <f>+M560</f>
        <v>0</v>
      </c>
      <c r="N559" s="68"/>
    </row>
    <row r="560" spans="1:14" hidden="1" x14ac:dyDescent="0.25">
      <c r="A560" s="83"/>
      <c r="B560" s="125" t="s">
        <v>209</v>
      </c>
      <c r="C560" s="126"/>
      <c r="D560" s="126"/>
      <c r="E560" s="126"/>
      <c r="F560" s="126"/>
      <c r="G560" s="126"/>
      <c r="H560" s="83" t="s">
        <v>210</v>
      </c>
      <c r="I560" s="83" t="s">
        <v>210</v>
      </c>
      <c r="J560" s="111">
        <f>+K560</f>
        <v>0</v>
      </c>
      <c r="K560" s="70"/>
      <c r="L560" s="137"/>
      <c r="M560" s="68">
        <f>+IF(J560=0,0,1)</f>
        <v>0</v>
      </c>
      <c r="N560" s="68"/>
    </row>
    <row r="561" spans="1:13" ht="15.75" hidden="1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0"/>
      <c r="L561" s="68"/>
      <c r="M561" s="68">
        <f t="shared" ref="M561:M591" si="41">+M562</f>
        <v>0</v>
      </c>
    </row>
    <row r="562" spans="1:13" ht="15.75" hidden="1" x14ac:dyDescent="0.25">
      <c r="A562" s="196" t="s">
        <v>266</v>
      </c>
      <c r="B562" s="196"/>
      <c r="C562" s="196"/>
      <c r="D562" s="196"/>
      <c r="E562" s="196"/>
      <c r="F562" s="196"/>
      <c r="G562" s="196"/>
      <c r="H562" s="196"/>
      <c r="I562" s="196"/>
      <c r="J562" s="196"/>
      <c r="K562" s="70"/>
      <c r="L562" s="68"/>
      <c r="M562" s="68">
        <f t="shared" si="41"/>
        <v>0</v>
      </c>
    </row>
    <row r="563" spans="1:13" hidden="1" x14ac:dyDescent="0.25">
      <c r="A563" s="114"/>
      <c r="B563" s="114"/>
      <c r="C563" s="114"/>
      <c r="D563" s="114"/>
      <c r="E563" s="114"/>
      <c r="F563" s="114"/>
      <c r="G563" s="69"/>
      <c r="H563" s="69"/>
      <c r="I563" s="69"/>
      <c r="J563" s="69"/>
      <c r="K563" s="70"/>
      <c r="L563" s="68"/>
      <c r="M563" s="68">
        <f t="shared" si="41"/>
        <v>0</v>
      </c>
    </row>
    <row r="564" spans="1:13" ht="15.75" hidden="1" x14ac:dyDescent="0.25">
      <c r="A564" s="116" t="s">
        <v>173</v>
      </c>
      <c r="B564" s="117"/>
      <c r="C564" s="114"/>
      <c r="D564" s="73" t="str">
        <f>+[1]Авт!$N$174</f>
        <v>81307017Ш306S3230</v>
      </c>
      <c r="E564" s="118"/>
      <c r="F564" s="118"/>
      <c r="G564" s="118"/>
      <c r="H564" s="118"/>
      <c r="I564" s="118"/>
      <c r="J564" s="118"/>
      <c r="K564" s="70"/>
      <c r="L564" s="68"/>
      <c r="M564" s="68">
        <f t="shared" si="41"/>
        <v>0</v>
      </c>
    </row>
    <row r="565" spans="1:13" hidden="1" x14ac:dyDescent="0.25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70"/>
      <c r="L565" s="68"/>
      <c r="M565" s="68">
        <f t="shared" si="41"/>
        <v>0</v>
      </c>
    </row>
    <row r="566" spans="1:13" ht="15.75" hidden="1" x14ac:dyDescent="0.25">
      <c r="A566" s="116" t="s">
        <v>175</v>
      </c>
      <c r="B566" s="117"/>
      <c r="C566" s="114"/>
      <c r="D566" s="78" t="s">
        <v>176</v>
      </c>
      <c r="E566" s="119"/>
      <c r="F566" s="119"/>
      <c r="G566" s="119"/>
      <c r="H566" s="119"/>
      <c r="I566" s="119"/>
      <c r="J566" s="119"/>
      <c r="K566" s="70"/>
      <c r="L566" s="68"/>
      <c r="M566" s="68">
        <f t="shared" si="41"/>
        <v>0</v>
      </c>
    </row>
    <row r="567" spans="1:13" ht="15.75" hidden="1" x14ac:dyDescent="0.25">
      <c r="A567" s="116"/>
      <c r="B567" s="117"/>
      <c r="C567" s="120"/>
      <c r="D567" s="120"/>
      <c r="E567" s="120"/>
      <c r="F567" s="120"/>
      <c r="G567" s="69"/>
      <c r="H567" s="69"/>
      <c r="I567" s="69"/>
      <c r="J567" s="69"/>
      <c r="K567" s="70"/>
      <c r="L567" s="68"/>
      <c r="M567" s="68">
        <f t="shared" si="41"/>
        <v>0</v>
      </c>
    </row>
    <row r="568" spans="1:13" ht="15.75" hidden="1" x14ac:dyDescent="0.25">
      <c r="A568" s="196" t="s">
        <v>275</v>
      </c>
      <c r="B568" s="196"/>
      <c r="C568" s="196"/>
      <c r="D568" s="196"/>
      <c r="E568" s="196"/>
      <c r="F568" s="196"/>
      <c r="G568" s="196"/>
      <c r="H568" s="196"/>
      <c r="I568" s="196"/>
      <c r="J568" s="196"/>
      <c r="K568" s="70"/>
      <c r="L568" s="68"/>
      <c r="M568" s="68">
        <f t="shared" si="41"/>
        <v>0</v>
      </c>
    </row>
    <row r="569" spans="1:13" hidden="1" x14ac:dyDescent="0.25">
      <c r="A569" s="114"/>
      <c r="B569" s="114"/>
      <c r="C569" s="114"/>
      <c r="D569" s="114"/>
      <c r="E569" s="114"/>
      <c r="F569" s="69"/>
      <c r="G569" s="69"/>
      <c r="H569" s="69"/>
      <c r="I569" s="69"/>
      <c r="J569" s="69"/>
      <c r="K569" s="70"/>
      <c r="L569" s="68"/>
      <c r="M569" s="68">
        <f t="shared" si="41"/>
        <v>0</v>
      </c>
    </row>
    <row r="570" spans="1:13" hidden="1" x14ac:dyDescent="0.25">
      <c r="A570" s="79" t="s">
        <v>178</v>
      </c>
      <c r="B570" s="197" t="s">
        <v>240</v>
      </c>
      <c r="C570" s="198"/>
      <c r="D570" s="198"/>
      <c r="E570" s="198"/>
      <c r="F570" s="198"/>
      <c r="G570" s="199"/>
      <c r="H570" s="79" t="s">
        <v>276</v>
      </c>
      <c r="I570" s="79" t="s">
        <v>242</v>
      </c>
      <c r="J570" s="80" t="s">
        <v>268</v>
      </c>
      <c r="K570" s="70"/>
      <c r="L570" s="68"/>
      <c r="M570" s="68">
        <f t="shared" si="41"/>
        <v>0</v>
      </c>
    </row>
    <row r="571" spans="1:13" hidden="1" x14ac:dyDescent="0.25">
      <c r="A571" s="81" t="s">
        <v>185</v>
      </c>
      <c r="B571" s="81"/>
      <c r="C571" s="93"/>
      <c r="D571" s="93"/>
      <c r="E571" s="93"/>
      <c r="F571" s="93"/>
      <c r="G571" s="93"/>
      <c r="H571" s="81"/>
      <c r="I571" s="81" t="s">
        <v>277</v>
      </c>
      <c r="J571" s="82" t="s">
        <v>278</v>
      </c>
      <c r="K571" s="70"/>
      <c r="L571" s="68"/>
      <c r="M571" s="68">
        <f t="shared" si="41"/>
        <v>0</v>
      </c>
    </row>
    <row r="572" spans="1:13" hidden="1" x14ac:dyDescent="0.25">
      <c r="A572" s="81"/>
      <c r="B572" s="81"/>
      <c r="C572" s="93"/>
      <c r="D572" s="93"/>
      <c r="E572" s="93"/>
      <c r="F572" s="93"/>
      <c r="G572" s="93"/>
      <c r="H572" s="81"/>
      <c r="I572" s="81" t="s">
        <v>279</v>
      </c>
      <c r="J572" s="82" t="s">
        <v>218</v>
      </c>
      <c r="K572" s="70"/>
      <c r="L572" s="68"/>
      <c r="M572" s="68">
        <f t="shared" si="41"/>
        <v>0</v>
      </c>
    </row>
    <row r="573" spans="1:13" hidden="1" x14ac:dyDescent="0.25">
      <c r="A573" s="83">
        <v>1</v>
      </c>
      <c r="B573" s="200">
        <v>2</v>
      </c>
      <c r="C573" s="201"/>
      <c r="D573" s="201"/>
      <c r="E573" s="201"/>
      <c r="F573" s="201"/>
      <c r="G573" s="202"/>
      <c r="H573" s="83">
        <v>3</v>
      </c>
      <c r="I573" s="83">
        <v>4</v>
      </c>
      <c r="J573" s="84">
        <v>5</v>
      </c>
      <c r="K573" s="70"/>
      <c r="L573" s="68"/>
      <c r="M573" s="68">
        <f t="shared" si="41"/>
        <v>0</v>
      </c>
    </row>
    <row r="574" spans="1:13" hidden="1" x14ac:dyDescent="0.25">
      <c r="A574" s="83">
        <v>1</v>
      </c>
      <c r="B574" s="122" t="s">
        <v>328</v>
      </c>
      <c r="C574" s="123"/>
      <c r="D574" s="123"/>
      <c r="E574" s="123"/>
      <c r="F574" s="123"/>
      <c r="G574" s="123"/>
      <c r="H574" s="122"/>
      <c r="I574" s="124">
        <v>1</v>
      </c>
      <c r="J574" s="111">
        <f>+K576</f>
        <v>0</v>
      </c>
      <c r="K574" s="70"/>
      <c r="L574" s="68"/>
      <c r="M574" s="68">
        <f t="shared" si="41"/>
        <v>0</v>
      </c>
    </row>
    <row r="575" spans="1:13" hidden="1" x14ac:dyDescent="0.25">
      <c r="A575" s="83"/>
      <c r="B575" s="122"/>
      <c r="C575" s="123"/>
      <c r="D575" s="123"/>
      <c r="E575" s="123"/>
      <c r="F575" s="123"/>
      <c r="G575" s="123"/>
      <c r="H575" s="122"/>
      <c r="I575" s="122"/>
      <c r="J575" s="111"/>
      <c r="K575" s="70"/>
      <c r="L575" s="68"/>
      <c r="M575" s="68">
        <f t="shared" si="41"/>
        <v>0</v>
      </c>
    </row>
    <row r="576" spans="1:13" hidden="1" x14ac:dyDescent="0.25">
      <c r="A576" s="83"/>
      <c r="B576" s="125" t="s">
        <v>209</v>
      </c>
      <c r="C576" s="126"/>
      <c r="D576" s="126"/>
      <c r="E576" s="126"/>
      <c r="F576" s="126"/>
      <c r="G576" s="126"/>
      <c r="H576" s="83" t="s">
        <v>210</v>
      </c>
      <c r="I576" s="83" t="s">
        <v>210</v>
      </c>
      <c r="J576" s="111">
        <f>+K576</f>
        <v>0</v>
      </c>
      <c r="K576" s="70">
        <f>+[1]ШС22!$CT$15</f>
        <v>0</v>
      </c>
      <c r="L576" s="68"/>
      <c r="M576" s="68">
        <f>+IF(K576=0,0,1)</f>
        <v>0</v>
      </c>
    </row>
    <row r="577" spans="1:13" ht="15.75" hidden="1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0"/>
      <c r="L577" s="68"/>
      <c r="M577" s="68">
        <f t="shared" si="41"/>
        <v>0</v>
      </c>
    </row>
    <row r="578" spans="1:13" ht="15.75" hidden="1" x14ac:dyDescent="0.25">
      <c r="A578" s="196" t="s">
        <v>266</v>
      </c>
      <c r="B578" s="196"/>
      <c r="C578" s="196"/>
      <c r="D578" s="196"/>
      <c r="E578" s="196"/>
      <c r="F578" s="196"/>
      <c r="G578" s="196"/>
      <c r="H578" s="196"/>
      <c r="I578" s="196"/>
      <c r="J578" s="196"/>
      <c r="K578" s="70"/>
      <c r="L578" s="68"/>
      <c r="M578" s="68">
        <f t="shared" si="41"/>
        <v>0</v>
      </c>
    </row>
    <row r="579" spans="1:13" hidden="1" x14ac:dyDescent="0.25">
      <c r="A579" s="114"/>
      <c r="B579" s="114"/>
      <c r="C579" s="114"/>
      <c r="D579" s="114"/>
      <c r="E579" s="114"/>
      <c r="F579" s="114"/>
      <c r="G579" s="69"/>
      <c r="H579" s="69"/>
      <c r="I579" s="69"/>
      <c r="J579" s="69"/>
      <c r="K579" s="70"/>
      <c r="L579" s="68"/>
      <c r="M579" s="68">
        <f t="shared" si="41"/>
        <v>0</v>
      </c>
    </row>
    <row r="580" spans="1:13" ht="15.75" hidden="1" x14ac:dyDescent="0.25">
      <c r="A580" s="116" t="s">
        <v>173</v>
      </c>
      <c r="B580" s="117"/>
      <c r="C580" s="114"/>
      <c r="D580" s="73" t="str">
        <f>+D564</f>
        <v>81307017Ш306S3230</v>
      </c>
      <c r="E580" s="118"/>
      <c r="F580" s="118"/>
      <c r="G580" s="118"/>
      <c r="H580" s="118"/>
      <c r="I580" s="118"/>
      <c r="J580" s="118"/>
      <c r="K580" s="70"/>
      <c r="L580" s="68"/>
      <c r="M580" s="68">
        <f t="shared" si="41"/>
        <v>0</v>
      </c>
    </row>
    <row r="581" spans="1:13" hidden="1" x14ac:dyDescent="0.25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70"/>
      <c r="L581" s="68"/>
      <c r="M581" s="68">
        <f t="shared" si="41"/>
        <v>0</v>
      </c>
    </row>
    <row r="582" spans="1:13" ht="15.75" hidden="1" x14ac:dyDescent="0.25">
      <c r="A582" s="116" t="s">
        <v>175</v>
      </c>
      <c r="B582" s="117"/>
      <c r="C582" s="114"/>
      <c r="D582" s="78" t="s">
        <v>301</v>
      </c>
      <c r="E582" s="119"/>
      <c r="F582" s="119"/>
      <c r="G582" s="119"/>
      <c r="H582" s="119"/>
      <c r="I582" s="119"/>
      <c r="J582" s="119"/>
      <c r="K582" s="70"/>
      <c r="L582" s="68"/>
      <c r="M582" s="68">
        <f t="shared" si="41"/>
        <v>0</v>
      </c>
    </row>
    <row r="583" spans="1:13" ht="15.75" hidden="1" x14ac:dyDescent="0.25">
      <c r="A583" s="116"/>
      <c r="B583" s="117"/>
      <c r="C583" s="120"/>
      <c r="D583" s="120"/>
      <c r="E583" s="120"/>
      <c r="F583" s="120"/>
      <c r="G583" s="69"/>
      <c r="H583" s="69"/>
      <c r="I583" s="69"/>
      <c r="J583" s="69"/>
      <c r="K583" s="70"/>
      <c r="L583" s="68"/>
      <c r="M583" s="68">
        <f t="shared" si="41"/>
        <v>0</v>
      </c>
    </row>
    <row r="584" spans="1:13" ht="15.75" hidden="1" x14ac:dyDescent="0.25">
      <c r="A584" s="196" t="s">
        <v>275</v>
      </c>
      <c r="B584" s="196"/>
      <c r="C584" s="196"/>
      <c r="D584" s="196"/>
      <c r="E584" s="196"/>
      <c r="F584" s="196"/>
      <c r="G584" s="196"/>
      <c r="H584" s="196"/>
      <c r="I584" s="196"/>
      <c r="J584" s="196"/>
      <c r="K584" s="70"/>
      <c r="L584" s="68"/>
      <c r="M584" s="68">
        <f t="shared" si="41"/>
        <v>0</v>
      </c>
    </row>
    <row r="585" spans="1:13" hidden="1" x14ac:dyDescent="0.25">
      <c r="A585" s="114"/>
      <c r="B585" s="114"/>
      <c r="C585" s="114"/>
      <c r="D585" s="114"/>
      <c r="E585" s="114"/>
      <c r="F585" s="69"/>
      <c r="G585" s="69"/>
      <c r="H585" s="69"/>
      <c r="I585" s="69"/>
      <c r="J585" s="69"/>
      <c r="K585" s="70"/>
      <c r="L585" s="68"/>
      <c r="M585" s="68">
        <f t="shared" si="41"/>
        <v>0</v>
      </c>
    </row>
    <row r="586" spans="1:13" hidden="1" x14ac:dyDescent="0.25">
      <c r="A586" s="79" t="s">
        <v>178</v>
      </c>
      <c r="B586" s="197" t="s">
        <v>240</v>
      </c>
      <c r="C586" s="198"/>
      <c r="D586" s="198"/>
      <c r="E586" s="198"/>
      <c r="F586" s="198"/>
      <c r="G586" s="199"/>
      <c r="H586" s="79" t="s">
        <v>276</v>
      </c>
      <c r="I586" s="79" t="s">
        <v>242</v>
      </c>
      <c r="J586" s="80" t="s">
        <v>268</v>
      </c>
      <c r="K586" s="70"/>
      <c r="L586" s="68"/>
      <c r="M586" s="68">
        <f t="shared" si="41"/>
        <v>0</v>
      </c>
    </row>
    <row r="587" spans="1:13" hidden="1" x14ac:dyDescent="0.25">
      <c r="A587" s="81" t="s">
        <v>185</v>
      </c>
      <c r="B587" s="81"/>
      <c r="C587" s="93"/>
      <c r="D587" s="93"/>
      <c r="E587" s="93"/>
      <c r="F587" s="93"/>
      <c r="G587" s="93"/>
      <c r="H587" s="81"/>
      <c r="I587" s="81" t="s">
        <v>277</v>
      </c>
      <c r="J587" s="82" t="s">
        <v>278</v>
      </c>
      <c r="K587" s="70"/>
      <c r="L587" s="68"/>
      <c r="M587" s="68">
        <f t="shared" si="41"/>
        <v>0</v>
      </c>
    </row>
    <row r="588" spans="1:13" hidden="1" x14ac:dyDescent="0.25">
      <c r="A588" s="81"/>
      <c r="B588" s="81"/>
      <c r="C588" s="93"/>
      <c r="D588" s="93"/>
      <c r="E588" s="93"/>
      <c r="F588" s="93"/>
      <c r="G588" s="93"/>
      <c r="H588" s="81"/>
      <c r="I588" s="81" t="s">
        <v>279</v>
      </c>
      <c r="J588" s="82" t="s">
        <v>218</v>
      </c>
      <c r="K588" s="70"/>
      <c r="L588" s="68"/>
      <c r="M588" s="68">
        <f t="shared" si="41"/>
        <v>0</v>
      </c>
    </row>
    <row r="589" spans="1:13" hidden="1" x14ac:dyDescent="0.25">
      <c r="A589" s="83">
        <v>1</v>
      </c>
      <c r="B589" s="200">
        <v>2</v>
      </c>
      <c r="C589" s="201"/>
      <c r="D589" s="201"/>
      <c r="E589" s="201"/>
      <c r="F589" s="201"/>
      <c r="G589" s="202"/>
      <c r="H589" s="83">
        <v>3</v>
      </c>
      <c r="I589" s="83">
        <v>4</v>
      </c>
      <c r="J589" s="84">
        <v>5</v>
      </c>
      <c r="K589" s="70"/>
      <c r="L589" s="68"/>
      <c r="M589" s="68">
        <f t="shared" si="41"/>
        <v>0</v>
      </c>
    </row>
    <row r="590" spans="1:13" hidden="1" x14ac:dyDescent="0.25">
      <c r="A590" s="83">
        <v>1</v>
      </c>
      <c r="B590" s="122" t="s">
        <v>328</v>
      </c>
      <c r="C590" s="123"/>
      <c r="D590" s="123"/>
      <c r="E590" s="123"/>
      <c r="F590" s="123"/>
      <c r="G590" s="123"/>
      <c r="H590" s="122"/>
      <c r="I590" s="124">
        <v>1</v>
      </c>
      <c r="J590" s="111">
        <f>+K592</f>
        <v>0</v>
      </c>
      <c r="K590" s="70"/>
      <c r="L590" s="68"/>
      <c r="M590" s="68">
        <f t="shared" si="41"/>
        <v>0</v>
      </c>
    </row>
    <row r="591" spans="1:13" hidden="1" x14ac:dyDescent="0.25">
      <c r="A591" s="83"/>
      <c r="B591" s="122"/>
      <c r="C591" s="123"/>
      <c r="D591" s="123"/>
      <c r="E591" s="123"/>
      <c r="F591" s="123"/>
      <c r="G591" s="123"/>
      <c r="H591" s="122"/>
      <c r="I591" s="122"/>
      <c r="J591" s="111"/>
      <c r="K591" s="70"/>
      <c r="L591" s="68"/>
      <c r="M591" s="68">
        <f t="shared" si="41"/>
        <v>0</v>
      </c>
    </row>
    <row r="592" spans="1:13" hidden="1" x14ac:dyDescent="0.25">
      <c r="A592" s="83"/>
      <c r="B592" s="125" t="s">
        <v>209</v>
      </c>
      <c r="C592" s="126"/>
      <c r="D592" s="126"/>
      <c r="E592" s="126"/>
      <c r="F592" s="126"/>
      <c r="G592" s="126"/>
      <c r="H592" s="83" t="s">
        <v>210</v>
      </c>
      <c r="I592" s="83" t="s">
        <v>210</v>
      </c>
      <c r="J592" s="111">
        <f>+K592</f>
        <v>0</v>
      </c>
      <c r="K592" s="70">
        <f>+[1]ШС22!$CY$15</f>
        <v>0</v>
      </c>
      <c r="L592" s="68"/>
      <c r="M592" s="68">
        <f>+IF(K592=0,0,1)</f>
        <v>0</v>
      </c>
    </row>
    <row r="593" spans="1:14" hidden="1" x14ac:dyDescent="0.25">
      <c r="M593" s="138">
        <f>+M594</f>
        <v>0</v>
      </c>
    </row>
    <row r="594" spans="1:14" ht="15.75" hidden="1" x14ac:dyDescent="0.25">
      <c r="A594" s="196" t="s">
        <v>266</v>
      </c>
      <c r="B594" s="196"/>
      <c r="C594" s="196"/>
      <c r="D594" s="196"/>
      <c r="E594" s="196"/>
      <c r="F594" s="196"/>
      <c r="G594" s="196"/>
      <c r="H594" s="196"/>
      <c r="I594" s="196"/>
      <c r="J594" s="196"/>
      <c r="K594" s="70"/>
      <c r="L594" s="68"/>
      <c r="M594" s="68">
        <f t="shared" ref="M594:M597" si="42">+M595</f>
        <v>0</v>
      </c>
      <c r="N594" s="68"/>
    </row>
    <row r="595" spans="1:14" hidden="1" x14ac:dyDescent="0.25">
      <c r="A595" s="114"/>
      <c r="B595" s="114"/>
      <c r="C595" s="114"/>
      <c r="D595" s="114"/>
      <c r="E595" s="114"/>
      <c r="F595" s="114"/>
      <c r="G595" s="69"/>
      <c r="H595" s="69"/>
      <c r="I595" s="69"/>
      <c r="J595" s="69"/>
      <c r="K595" s="70"/>
      <c r="L595" s="68"/>
      <c r="M595" s="68">
        <f t="shared" si="42"/>
        <v>0</v>
      </c>
      <c r="N595" s="68"/>
    </row>
    <row r="596" spans="1:14" ht="15.75" hidden="1" x14ac:dyDescent="0.25">
      <c r="A596" s="116" t="s">
        <v>173</v>
      </c>
      <c r="B596" s="117"/>
      <c r="C596" s="114"/>
      <c r="D596" s="73" t="str">
        <f>+D580</f>
        <v>81307017Ш306S3230</v>
      </c>
      <c r="E596" s="118"/>
      <c r="F596" s="118"/>
      <c r="G596" s="118"/>
      <c r="H596" s="118"/>
      <c r="I596" s="118"/>
      <c r="J596" s="118"/>
      <c r="K596" s="70"/>
      <c r="L596" s="68"/>
      <c r="M596" s="68">
        <f t="shared" si="42"/>
        <v>0</v>
      </c>
      <c r="N596" s="68"/>
    </row>
    <row r="597" spans="1:14" hidden="1" x14ac:dyDescent="0.25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70"/>
      <c r="L597" s="68"/>
      <c r="M597" s="68">
        <f t="shared" si="42"/>
        <v>0</v>
      </c>
      <c r="N597" s="68"/>
    </row>
    <row r="598" spans="1:14" ht="15.75" hidden="1" x14ac:dyDescent="0.25">
      <c r="A598" s="116" t="s">
        <v>175</v>
      </c>
      <c r="B598" s="117"/>
      <c r="C598" s="114"/>
      <c r="D598" s="78" t="s">
        <v>176</v>
      </c>
      <c r="E598" s="119"/>
      <c r="F598" s="119"/>
      <c r="G598" s="119"/>
      <c r="H598" s="119"/>
      <c r="I598" s="119"/>
      <c r="J598" s="119"/>
      <c r="K598" s="70"/>
      <c r="L598" s="68"/>
      <c r="M598" s="68">
        <f>+M599</f>
        <v>0</v>
      </c>
      <c r="N598" s="68"/>
    </row>
    <row r="599" spans="1:14" ht="15.75" hidden="1" x14ac:dyDescent="0.25">
      <c r="A599" s="116"/>
      <c r="B599" s="117"/>
      <c r="C599" s="120"/>
      <c r="D599" s="120"/>
      <c r="E599" s="120"/>
      <c r="F599" s="120"/>
      <c r="G599" s="69"/>
      <c r="H599" s="69"/>
      <c r="I599" s="69"/>
      <c r="J599" s="69"/>
      <c r="K599" s="70"/>
      <c r="L599" s="68"/>
      <c r="M599" s="68">
        <f>+IF(M618+M607=0,0,1)</f>
        <v>0</v>
      </c>
      <c r="N599" s="68"/>
    </row>
    <row r="600" spans="1:14" ht="15.75" hidden="1" x14ac:dyDescent="0.25">
      <c r="A600" s="196" t="s">
        <v>281</v>
      </c>
      <c r="B600" s="196"/>
      <c r="C600" s="196"/>
      <c r="D600" s="196"/>
      <c r="E600" s="196"/>
      <c r="F600" s="196"/>
      <c r="G600" s="196"/>
      <c r="H600" s="196"/>
      <c r="I600" s="196"/>
      <c r="J600" s="196"/>
      <c r="K600" s="70"/>
      <c r="L600" s="68"/>
      <c r="M600" s="68">
        <f t="shared" ref="M600:M604" si="43">+M601</f>
        <v>0</v>
      </c>
      <c r="N600" s="68"/>
    </row>
    <row r="601" spans="1:14" hidden="1" x14ac:dyDescent="0.25">
      <c r="A601" s="114"/>
      <c r="B601" s="114"/>
      <c r="C601" s="114"/>
      <c r="D601" s="114"/>
      <c r="E601" s="114"/>
      <c r="F601" s="69"/>
      <c r="G601" s="69"/>
      <c r="H601" s="69"/>
      <c r="I601" s="69"/>
      <c r="J601" s="69"/>
      <c r="K601" s="70"/>
      <c r="L601" s="68"/>
      <c r="M601" s="68">
        <f t="shared" si="43"/>
        <v>0</v>
      </c>
      <c r="N601" s="68"/>
    </row>
    <row r="602" spans="1:14" hidden="1" x14ac:dyDescent="0.25">
      <c r="A602" s="79" t="s">
        <v>178</v>
      </c>
      <c r="B602" s="197" t="s">
        <v>240</v>
      </c>
      <c r="C602" s="198"/>
      <c r="D602" s="198"/>
      <c r="E602" s="198"/>
      <c r="F602" s="198"/>
      <c r="G602" s="198"/>
      <c r="H602" s="199"/>
      <c r="I602" s="79" t="s">
        <v>242</v>
      </c>
      <c r="J602" s="80" t="s">
        <v>268</v>
      </c>
      <c r="K602" s="70"/>
      <c r="L602" s="68"/>
      <c r="M602" s="68">
        <f t="shared" si="43"/>
        <v>0</v>
      </c>
      <c r="N602" s="68"/>
    </row>
    <row r="603" spans="1:14" hidden="1" x14ac:dyDescent="0.25">
      <c r="A603" s="81" t="s">
        <v>185</v>
      </c>
      <c r="B603" s="81"/>
      <c r="C603" s="93"/>
      <c r="D603" s="93"/>
      <c r="E603" s="93"/>
      <c r="F603" s="93"/>
      <c r="G603" s="93"/>
      <c r="H603" s="128"/>
      <c r="I603" s="81" t="s">
        <v>282</v>
      </c>
      <c r="J603" s="82" t="s">
        <v>283</v>
      </c>
      <c r="K603" s="70"/>
      <c r="L603" s="68"/>
      <c r="M603" s="68">
        <f t="shared" si="43"/>
        <v>0</v>
      </c>
      <c r="N603" s="68"/>
    </row>
    <row r="604" spans="1:14" hidden="1" x14ac:dyDescent="0.25">
      <c r="A604" s="81"/>
      <c r="B604" s="81"/>
      <c r="C604" s="93"/>
      <c r="D604" s="93"/>
      <c r="E604" s="93"/>
      <c r="F604" s="93"/>
      <c r="G604" s="93"/>
      <c r="H604" s="129"/>
      <c r="I604" s="81"/>
      <c r="J604" s="82"/>
      <c r="K604" s="70"/>
      <c r="L604" s="68"/>
      <c r="M604" s="68">
        <f t="shared" si="43"/>
        <v>0</v>
      </c>
      <c r="N604" s="68"/>
    </row>
    <row r="605" spans="1:14" hidden="1" x14ac:dyDescent="0.25">
      <c r="A605" s="83">
        <v>1</v>
      </c>
      <c r="B605" s="200">
        <v>2</v>
      </c>
      <c r="C605" s="201"/>
      <c r="D605" s="201"/>
      <c r="E605" s="201"/>
      <c r="F605" s="201"/>
      <c r="G605" s="201"/>
      <c r="H605" s="202"/>
      <c r="I605" s="83">
        <v>3</v>
      </c>
      <c r="J605" s="84">
        <v>4</v>
      </c>
      <c r="K605" s="70"/>
      <c r="L605" s="68"/>
      <c r="M605" s="68">
        <f>+M607</f>
        <v>0</v>
      </c>
      <c r="N605" s="68"/>
    </row>
    <row r="606" spans="1:14" hidden="1" x14ac:dyDescent="0.25">
      <c r="A606" s="83">
        <v>1</v>
      </c>
      <c r="B606" s="125" t="s">
        <v>330</v>
      </c>
      <c r="C606" s="126"/>
      <c r="D606" s="126"/>
      <c r="E606" s="126"/>
      <c r="F606" s="126"/>
      <c r="G606" s="126"/>
      <c r="H606" s="126"/>
      <c r="I606" s="124">
        <v>1</v>
      </c>
      <c r="J606" s="111">
        <f>+K607</f>
        <v>0</v>
      </c>
      <c r="K606" s="70"/>
      <c r="L606" s="68"/>
      <c r="M606" s="68">
        <f>+M607</f>
        <v>0</v>
      </c>
      <c r="N606" s="68"/>
    </row>
    <row r="607" spans="1:14" hidden="1" x14ac:dyDescent="0.25">
      <c r="A607" s="83"/>
      <c r="B607" s="125" t="s">
        <v>209</v>
      </c>
      <c r="C607" s="126"/>
      <c r="D607" s="126"/>
      <c r="E607" s="126"/>
      <c r="F607" s="126"/>
      <c r="G607" s="126"/>
      <c r="H607" s="126"/>
      <c r="I607" s="83" t="s">
        <v>210</v>
      </c>
      <c r="J607" s="111">
        <f>+SUM(J606:J606)</f>
        <v>0</v>
      </c>
      <c r="K607" s="70">
        <f>+[1]ШС22!$CQ$15</f>
        <v>0</v>
      </c>
      <c r="L607" s="68"/>
      <c r="M607" s="68">
        <f t="shared" ref="M607" si="44">+IF(K607=0,0,1)</f>
        <v>0</v>
      </c>
      <c r="N607" s="68"/>
    </row>
    <row r="608" spans="1:14" ht="15.75" hidden="1" x14ac:dyDescent="0.25">
      <c r="A608" s="127"/>
      <c r="B608" s="127"/>
      <c r="C608" s="127"/>
      <c r="D608" s="127"/>
      <c r="E608" s="127"/>
      <c r="F608" s="72"/>
      <c r="G608" s="72"/>
      <c r="H608" s="72"/>
      <c r="I608" s="72"/>
      <c r="J608" s="72"/>
      <c r="K608" s="70"/>
      <c r="L608" s="68"/>
      <c r="M608" s="68">
        <f t="shared" ref="M608:M613" si="45">+M609</f>
        <v>0</v>
      </c>
      <c r="N608" s="68"/>
    </row>
    <row r="609" spans="1:14" ht="15.75" hidden="1" x14ac:dyDescent="0.25">
      <c r="A609" s="196" t="s">
        <v>285</v>
      </c>
      <c r="B609" s="196"/>
      <c r="C609" s="196"/>
      <c r="D609" s="196"/>
      <c r="E609" s="196"/>
      <c r="F609" s="196"/>
      <c r="G609" s="196"/>
      <c r="H609" s="196"/>
      <c r="I609" s="196"/>
      <c r="J609" s="196"/>
      <c r="K609" s="70"/>
      <c r="L609" s="68"/>
      <c r="M609" s="68">
        <f t="shared" si="45"/>
        <v>0</v>
      </c>
      <c r="N609" s="68"/>
    </row>
    <row r="610" spans="1:14" ht="15.75" hidden="1" x14ac:dyDescent="0.25">
      <c r="A610" s="114"/>
      <c r="B610" s="114"/>
      <c r="C610" s="114"/>
      <c r="D610" s="114"/>
      <c r="E610" s="114"/>
      <c r="F610" s="72"/>
      <c r="G610" s="72"/>
      <c r="H610" s="72"/>
      <c r="I610" s="72"/>
      <c r="J610" s="72"/>
      <c r="K610" s="70"/>
      <c r="L610" s="68"/>
      <c r="M610" s="68">
        <f t="shared" si="45"/>
        <v>0</v>
      </c>
      <c r="N610" s="68"/>
    </row>
    <row r="611" spans="1:14" hidden="1" x14ac:dyDescent="0.25">
      <c r="A611" s="79" t="s">
        <v>178</v>
      </c>
      <c r="B611" s="197" t="s">
        <v>240</v>
      </c>
      <c r="C611" s="198"/>
      <c r="D611" s="198"/>
      <c r="E611" s="198"/>
      <c r="F611" s="198"/>
      <c r="G611" s="199"/>
      <c r="H611" s="79" t="s">
        <v>242</v>
      </c>
      <c r="I611" s="79" t="s">
        <v>286</v>
      </c>
      <c r="J611" s="79" t="s">
        <v>244</v>
      </c>
      <c r="K611" s="70"/>
      <c r="L611" s="68"/>
      <c r="M611" s="68">
        <f t="shared" si="45"/>
        <v>0</v>
      </c>
      <c r="N611" s="68"/>
    </row>
    <row r="612" spans="1:14" hidden="1" x14ac:dyDescent="0.25">
      <c r="A612" s="81" t="s">
        <v>185</v>
      </c>
      <c r="B612" s="81"/>
      <c r="C612" s="93"/>
      <c r="D612" s="93"/>
      <c r="E612" s="93"/>
      <c r="F612" s="93"/>
      <c r="G612" s="93"/>
      <c r="H612" s="81"/>
      <c r="I612" s="81" t="s">
        <v>287</v>
      </c>
      <c r="J612" s="81" t="s">
        <v>288</v>
      </c>
      <c r="K612" s="70"/>
      <c r="L612" s="68"/>
      <c r="M612" s="68">
        <f t="shared" si="45"/>
        <v>0</v>
      </c>
      <c r="N612" s="68"/>
    </row>
    <row r="613" spans="1:14" hidden="1" x14ac:dyDescent="0.25">
      <c r="A613" s="81"/>
      <c r="B613" s="81"/>
      <c r="C613" s="93"/>
      <c r="D613" s="93"/>
      <c r="E613" s="93"/>
      <c r="F613" s="93"/>
      <c r="G613" s="93"/>
      <c r="H613" s="81"/>
      <c r="I613" s="81" t="s">
        <v>218</v>
      </c>
      <c r="J613" s="81"/>
      <c r="K613" s="70"/>
      <c r="L613" s="68"/>
      <c r="M613" s="68">
        <f t="shared" si="45"/>
        <v>0</v>
      </c>
      <c r="N613" s="68"/>
    </row>
    <row r="614" spans="1:14" hidden="1" x14ac:dyDescent="0.25">
      <c r="A614" s="83">
        <v>1</v>
      </c>
      <c r="B614" s="200">
        <v>2</v>
      </c>
      <c r="C614" s="201"/>
      <c r="D614" s="201"/>
      <c r="E614" s="201"/>
      <c r="F614" s="201"/>
      <c r="G614" s="202"/>
      <c r="H614" s="83">
        <v>3</v>
      </c>
      <c r="I614" s="83">
        <v>4</v>
      </c>
      <c r="J614" s="83">
        <v>5</v>
      </c>
      <c r="K614" s="70"/>
      <c r="L614" s="68"/>
      <c r="M614" s="68">
        <f>+M618</f>
        <v>0</v>
      </c>
      <c r="N614" s="68"/>
    </row>
    <row r="615" spans="1:14" hidden="1" x14ac:dyDescent="0.25">
      <c r="A615" s="83">
        <v>1</v>
      </c>
      <c r="B615" s="122" t="s">
        <v>323</v>
      </c>
      <c r="C615" s="96"/>
      <c r="D615" s="96"/>
      <c r="E615" s="96"/>
      <c r="F615" s="96"/>
      <c r="G615" s="96"/>
      <c r="H615" s="90">
        <v>1</v>
      </c>
      <c r="I615" s="111">
        <f>+J615/H615</f>
        <v>0</v>
      </c>
      <c r="J615" s="87">
        <f>+K615</f>
        <v>0</v>
      </c>
      <c r="K615" s="70">
        <f>+[1]ШС22!$CR$15</f>
        <v>0</v>
      </c>
      <c r="L615" s="68"/>
      <c r="M615" s="68">
        <f>+IF(K615=0,0,1)</f>
        <v>0</v>
      </c>
      <c r="N615" s="68"/>
    </row>
    <row r="616" spans="1:14" hidden="1" x14ac:dyDescent="0.25">
      <c r="A616" s="83">
        <v>2</v>
      </c>
      <c r="B616" s="122" t="s">
        <v>324</v>
      </c>
      <c r="C616" s="96"/>
      <c r="D616" s="96"/>
      <c r="E616" s="96"/>
      <c r="F616" s="96"/>
      <c r="G616" s="96"/>
      <c r="H616" s="90">
        <v>1</v>
      </c>
      <c r="I616" s="111">
        <f>+J616/H616</f>
        <v>0</v>
      </c>
      <c r="J616" s="87">
        <f>+K616</f>
        <v>0</v>
      </c>
      <c r="K616" s="70">
        <f>+[1]ШС22!$CS$15</f>
        <v>0</v>
      </c>
      <c r="L616" s="68"/>
      <c r="M616" s="68">
        <f>+IF(K616=0,0,1)</f>
        <v>0</v>
      </c>
      <c r="N616" s="68"/>
    </row>
    <row r="617" spans="1:14" hidden="1" x14ac:dyDescent="0.25">
      <c r="A617" s="83"/>
      <c r="B617" s="122"/>
      <c r="C617" s="123"/>
      <c r="D617" s="123"/>
      <c r="E617" s="123"/>
      <c r="F617" s="123"/>
      <c r="G617" s="123"/>
      <c r="H617" s="122"/>
      <c r="I617" s="122"/>
      <c r="J617" s="111"/>
      <c r="K617" s="70"/>
      <c r="L617" s="68"/>
      <c r="M617" s="68">
        <f>+M618</f>
        <v>0</v>
      </c>
      <c r="N617" s="68"/>
    </row>
    <row r="618" spans="1:14" hidden="1" x14ac:dyDescent="0.25">
      <c r="A618" s="83"/>
      <c r="B618" s="125" t="s">
        <v>209</v>
      </c>
      <c r="C618" s="126"/>
      <c r="D618" s="126"/>
      <c r="E618" s="126"/>
      <c r="F618" s="126"/>
      <c r="G618" s="126"/>
      <c r="H618" s="83" t="s">
        <v>210</v>
      </c>
      <c r="I618" s="83" t="s">
        <v>210</v>
      </c>
      <c r="J618" s="111">
        <f>+K618</f>
        <v>0</v>
      </c>
      <c r="K618" s="70"/>
      <c r="L618" s="137"/>
      <c r="M618" s="68">
        <f>+IF(J618=0,0,1)</f>
        <v>0</v>
      </c>
      <c r="N618" s="68"/>
    </row>
    <row r="619" spans="1:14" hidden="1" x14ac:dyDescent="0.25">
      <c r="M619" s="138">
        <f>+M620</f>
        <v>0</v>
      </c>
    </row>
    <row r="620" spans="1:14" ht="15.75" hidden="1" x14ac:dyDescent="0.25">
      <c r="A620" s="196" t="s">
        <v>266</v>
      </c>
      <c r="B620" s="196"/>
      <c r="C620" s="196"/>
      <c r="D620" s="196"/>
      <c r="E620" s="196"/>
      <c r="F620" s="196"/>
      <c r="G620" s="196"/>
      <c r="H620" s="196"/>
      <c r="I620" s="196"/>
      <c r="J620" s="196"/>
      <c r="K620" s="70"/>
      <c r="L620" s="68"/>
      <c r="M620" s="68">
        <f t="shared" ref="M620:M623" si="46">+M621</f>
        <v>0</v>
      </c>
      <c r="N620" s="68"/>
    </row>
    <row r="621" spans="1:14" hidden="1" x14ac:dyDescent="0.25">
      <c r="A621" s="114"/>
      <c r="B621" s="114"/>
      <c r="C621" s="114"/>
      <c r="D621" s="114"/>
      <c r="E621" s="114"/>
      <c r="F621" s="114"/>
      <c r="G621" s="69"/>
      <c r="H621" s="69"/>
      <c r="I621" s="69"/>
      <c r="J621" s="69"/>
      <c r="K621" s="70"/>
      <c r="L621" s="68"/>
      <c r="M621" s="68">
        <f t="shared" si="46"/>
        <v>0</v>
      </c>
      <c r="N621" s="68"/>
    </row>
    <row r="622" spans="1:14" ht="15.75" hidden="1" x14ac:dyDescent="0.25">
      <c r="A622" s="116" t="s">
        <v>173</v>
      </c>
      <c r="B622" s="117"/>
      <c r="C622" s="114"/>
      <c r="D622" s="73" t="str">
        <f>+D596</f>
        <v>81307017Ш306S3230</v>
      </c>
      <c r="E622" s="118"/>
      <c r="F622" s="118"/>
      <c r="G622" s="118"/>
      <c r="H622" s="118"/>
      <c r="I622" s="118"/>
      <c r="J622" s="118"/>
      <c r="K622" s="70"/>
      <c r="L622" s="68"/>
      <c r="M622" s="68">
        <f t="shared" si="46"/>
        <v>0</v>
      </c>
      <c r="N622" s="68"/>
    </row>
    <row r="623" spans="1:14" hidden="1" x14ac:dyDescent="0.25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70"/>
      <c r="L623" s="68"/>
      <c r="M623" s="68">
        <f t="shared" si="46"/>
        <v>0</v>
      </c>
      <c r="N623" s="68"/>
    </row>
    <row r="624" spans="1:14" ht="15.75" hidden="1" x14ac:dyDescent="0.25">
      <c r="A624" s="116" t="s">
        <v>175</v>
      </c>
      <c r="B624" s="117"/>
      <c r="C624" s="114"/>
      <c r="D624" s="78" t="s">
        <v>301</v>
      </c>
      <c r="E624" s="119"/>
      <c r="F624" s="119"/>
      <c r="G624" s="119"/>
      <c r="H624" s="119"/>
      <c r="I624" s="119"/>
      <c r="J624" s="119"/>
      <c r="K624" s="70"/>
      <c r="L624" s="68"/>
      <c r="M624" s="68">
        <f>+M625</f>
        <v>0</v>
      </c>
      <c r="N624" s="68"/>
    </row>
    <row r="625" spans="1:14" hidden="1" x14ac:dyDescent="0.25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70"/>
      <c r="L625" s="68"/>
      <c r="M625" s="68">
        <f>+IF(M644+M633=0,0,1)</f>
        <v>0</v>
      </c>
      <c r="N625" s="68"/>
    </row>
    <row r="626" spans="1:14" ht="15.75" hidden="1" x14ac:dyDescent="0.25">
      <c r="A626" s="196" t="s">
        <v>281</v>
      </c>
      <c r="B626" s="196"/>
      <c r="C626" s="196"/>
      <c r="D626" s="196"/>
      <c r="E626" s="196"/>
      <c r="F626" s="196"/>
      <c r="G626" s="196"/>
      <c r="H626" s="196"/>
      <c r="I626" s="196"/>
      <c r="J626" s="196"/>
      <c r="K626" s="70"/>
      <c r="L626" s="68"/>
      <c r="M626" s="68">
        <f t="shared" ref="M626:M630" si="47">+M627</f>
        <v>0</v>
      </c>
      <c r="N626" s="68"/>
    </row>
    <row r="627" spans="1:14" hidden="1" x14ac:dyDescent="0.25">
      <c r="A627" s="114"/>
      <c r="B627" s="114"/>
      <c r="C627" s="114"/>
      <c r="D627" s="114"/>
      <c r="E627" s="114"/>
      <c r="F627" s="69"/>
      <c r="G627" s="69"/>
      <c r="H627" s="69"/>
      <c r="I627" s="69"/>
      <c r="J627" s="69"/>
      <c r="K627" s="70"/>
      <c r="L627" s="68"/>
      <c r="M627" s="68">
        <f t="shared" si="47"/>
        <v>0</v>
      </c>
      <c r="N627" s="68"/>
    </row>
    <row r="628" spans="1:14" hidden="1" x14ac:dyDescent="0.25">
      <c r="A628" s="79" t="s">
        <v>178</v>
      </c>
      <c r="B628" s="197" t="s">
        <v>240</v>
      </c>
      <c r="C628" s="198"/>
      <c r="D628" s="198"/>
      <c r="E628" s="198"/>
      <c r="F628" s="198"/>
      <c r="G628" s="198"/>
      <c r="H628" s="199"/>
      <c r="I628" s="79" t="s">
        <v>242</v>
      </c>
      <c r="J628" s="80" t="s">
        <v>268</v>
      </c>
      <c r="K628" s="70"/>
      <c r="L628" s="68"/>
      <c r="M628" s="68">
        <f t="shared" si="47"/>
        <v>0</v>
      </c>
      <c r="N628" s="68"/>
    </row>
    <row r="629" spans="1:14" hidden="1" x14ac:dyDescent="0.25">
      <c r="A629" s="81" t="s">
        <v>185</v>
      </c>
      <c r="B629" s="81"/>
      <c r="C629" s="93"/>
      <c r="D629" s="93"/>
      <c r="E629" s="93"/>
      <c r="F629" s="93"/>
      <c r="G629" s="93"/>
      <c r="H629" s="128"/>
      <c r="I629" s="81" t="s">
        <v>282</v>
      </c>
      <c r="J629" s="82" t="s">
        <v>283</v>
      </c>
      <c r="K629" s="70"/>
      <c r="L629" s="68"/>
      <c r="M629" s="68">
        <f t="shared" si="47"/>
        <v>0</v>
      </c>
      <c r="N629" s="68"/>
    </row>
    <row r="630" spans="1:14" hidden="1" x14ac:dyDescent="0.25">
      <c r="A630" s="81"/>
      <c r="B630" s="81"/>
      <c r="C630" s="93"/>
      <c r="D630" s="93"/>
      <c r="E630" s="93"/>
      <c r="F630" s="93"/>
      <c r="G630" s="93"/>
      <c r="H630" s="129"/>
      <c r="I630" s="81"/>
      <c r="J630" s="82"/>
      <c r="K630" s="70"/>
      <c r="L630" s="68"/>
      <c r="M630" s="68">
        <f t="shared" si="47"/>
        <v>0</v>
      </c>
      <c r="N630" s="68"/>
    </row>
    <row r="631" spans="1:14" hidden="1" x14ac:dyDescent="0.25">
      <c r="A631" s="83">
        <v>1</v>
      </c>
      <c r="B631" s="200">
        <v>2</v>
      </c>
      <c r="C631" s="201"/>
      <c r="D631" s="201"/>
      <c r="E631" s="201"/>
      <c r="F631" s="201"/>
      <c r="G631" s="201"/>
      <c r="H631" s="202"/>
      <c r="I631" s="83">
        <v>3</v>
      </c>
      <c r="J631" s="84">
        <v>4</v>
      </c>
      <c r="K631" s="70"/>
      <c r="L631" s="68"/>
      <c r="M631" s="68">
        <f>+M633</f>
        <v>0</v>
      </c>
      <c r="N631" s="68"/>
    </row>
    <row r="632" spans="1:14" hidden="1" x14ac:dyDescent="0.25">
      <c r="A632" s="83">
        <v>1</v>
      </c>
      <c r="B632" s="125" t="s">
        <v>330</v>
      </c>
      <c r="C632" s="126"/>
      <c r="D632" s="126"/>
      <c r="E632" s="126"/>
      <c r="F632" s="126"/>
      <c r="G632" s="126"/>
      <c r="H632" s="126"/>
      <c r="I632" s="124">
        <v>1</v>
      </c>
      <c r="J632" s="111">
        <f t="shared" ref="J632" si="48">+K632</f>
        <v>0</v>
      </c>
      <c r="K632" s="70">
        <f>+[1]ШС22!$CV$15</f>
        <v>0</v>
      </c>
      <c r="L632" s="68"/>
      <c r="M632" s="68">
        <f>+IF(K632=0,0,1)</f>
        <v>0</v>
      </c>
      <c r="N632" s="68"/>
    </row>
    <row r="633" spans="1:14" hidden="1" x14ac:dyDescent="0.25">
      <c r="A633" s="83"/>
      <c r="B633" s="125" t="s">
        <v>209</v>
      </c>
      <c r="C633" s="126"/>
      <c r="D633" s="126"/>
      <c r="E633" s="126"/>
      <c r="F633" s="126"/>
      <c r="G633" s="126"/>
      <c r="H633" s="126"/>
      <c r="I633" s="83" t="s">
        <v>210</v>
      </c>
      <c r="J633" s="111">
        <f>+SUM(J632:J632)</f>
        <v>0</v>
      </c>
      <c r="K633" s="70"/>
      <c r="L633" s="68"/>
      <c r="M633" s="68">
        <f>+IF(J633=0,0,1)</f>
        <v>0</v>
      </c>
      <c r="N633" s="68"/>
    </row>
    <row r="634" spans="1:14" ht="15.75" hidden="1" x14ac:dyDescent="0.25">
      <c r="A634" s="127"/>
      <c r="B634" s="127"/>
      <c r="C634" s="127"/>
      <c r="D634" s="127"/>
      <c r="E634" s="127"/>
      <c r="F634" s="72"/>
      <c r="G634" s="72"/>
      <c r="H634" s="72"/>
      <c r="I634" s="72"/>
      <c r="J634" s="72"/>
      <c r="K634" s="70"/>
      <c r="L634" s="68"/>
      <c r="M634" s="68">
        <f t="shared" ref="M634:M639" si="49">+M635</f>
        <v>0</v>
      </c>
      <c r="N634" s="68"/>
    </row>
    <row r="635" spans="1:14" ht="15.75" hidden="1" x14ac:dyDescent="0.25">
      <c r="A635" s="196" t="s">
        <v>285</v>
      </c>
      <c r="B635" s="196"/>
      <c r="C635" s="196"/>
      <c r="D635" s="196"/>
      <c r="E635" s="196"/>
      <c r="F635" s="196"/>
      <c r="G635" s="196"/>
      <c r="H635" s="196"/>
      <c r="I635" s="196"/>
      <c r="J635" s="196"/>
      <c r="K635" s="70"/>
      <c r="L635" s="68"/>
      <c r="M635" s="68">
        <f t="shared" si="49"/>
        <v>0</v>
      </c>
      <c r="N635" s="68"/>
    </row>
    <row r="636" spans="1:14" ht="15.75" hidden="1" x14ac:dyDescent="0.25">
      <c r="A636" s="114"/>
      <c r="B636" s="114"/>
      <c r="C636" s="114"/>
      <c r="D636" s="114"/>
      <c r="E636" s="114"/>
      <c r="F636" s="72"/>
      <c r="G636" s="72"/>
      <c r="H636" s="72"/>
      <c r="I636" s="72"/>
      <c r="J636" s="72"/>
      <c r="K636" s="70"/>
      <c r="L636" s="68"/>
      <c r="M636" s="68">
        <f t="shared" si="49"/>
        <v>0</v>
      </c>
      <c r="N636" s="68"/>
    </row>
    <row r="637" spans="1:14" hidden="1" x14ac:dyDescent="0.25">
      <c r="A637" s="79" t="s">
        <v>178</v>
      </c>
      <c r="B637" s="197" t="s">
        <v>240</v>
      </c>
      <c r="C637" s="198"/>
      <c r="D637" s="198"/>
      <c r="E637" s="198"/>
      <c r="F637" s="198"/>
      <c r="G637" s="199"/>
      <c r="H637" s="79" t="s">
        <v>242</v>
      </c>
      <c r="I637" s="79" t="s">
        <v>286</v>
      </c>
      <c r="J637" s="79" t="s">
        <v>244</v>
      </c>
      <c r="K637" s="70"/>
      <c r="L637" s="68"/>
      <c r="M637" s="68">
        <f t="shared" si="49"/>
        <v>0</v>
      </c>
      <c r="N637" s="68"/>
    </row>
    <row r="638" spans="1:14" hidden="1" x14ac:dyDescent="0.25">
      <c r="A638" s="81" t="s">
        <v>185</v>
      </c>
      <c r="B638" s="81"/>
      <c r="C638" s="93"/>
      <c r="D638" s="93"/>
      <c r="E638" s="93"/>
      <c r="F638" s="93"/>
      <c r="G638" s="93"/>
      <c r="H638" s="81"/>
      <c r="I638" s="81" t="s">
        <v>287</v>
      </c>
      <c r="J638" s="81" t="s">
        <v>288</v>
      </c>
      <c r="K638" s="70"/>
      <c r="L638" s="68"/>
      <c r="M638" s="68">
        <f t="shared" si="49"/>
        <v>0</v>
      </c>
      <c r="N638" s="68"/>
    </row>
    <row r="639" spans="1:14" hidden="1" x14ac:dyDescent="0.25">
      <c r="A639" s="81"/>
      <c r="B639" s="81"/>
      <c r="C639" s="93"/>
      <c r="D639" s="93"/>
      <c r="E639" s="93"/>
      <c r="F639" s="93"/>
      <c r="G639" s="93"/>
      <c r="H639" s="81"/>
      <c r="I639" s="81" t="s">
        <v>218</v>
      </c>
      <c r="J639" s="81"/>
      <c r="K639" s="70"/>
      <c r="L639" s="68"/>
      <c r="M639" s="68">
        <f t="shared" si="49"/>
        <v>0</v>
      </c>
      <c r="N639" s="68"/>
    </row>
    <row r="640" spans="1:14" hidden="1" x14ac:dyDescent="0.25">
      <c r="A640" s="83">
        <v>1</v>
      </c>
      <c r="B640" s="200">
        <v>2</v>
      </c>
      <c r="C640" s="201"/>
      <c r="D640" s="201"/>
      <c r="E640" s="201"/>
      <c r="F640" s="201"/>
      <c r="G640" s="202"/>
      <c r="H640" s="83">
        <v>3</v>
      </c>
      <c r="I640" s="83">
        <v>4</v>
      </c>
      <c r="J640" s="83">
        <v>5</v>
      </c>
      <c r="K640" s="70"/>
      <c r="L640" s="68"/>
      <c r="M640" s="68">
        <f>+M644</f>
        <v>0</v>
      </c>
      <c r="N640" s="68"/>
    </row>
    <row r="641" spans="1:14" hidden="1" x14ac:dyDescent="0.25">
      <c r="A641" s="83">
        <v>1</v>
      </c>
      <c r="B641" s="122" t="s">
        <v>323</v>
      </c>
      <c r="C641" s="96"/>
      <c r="D641" s="96"/>
      <c r="E641" s="96"/>
      <c r="F641" s="96"/>
      <c r="G641" s="96"/>
      <c r="H641" s="90">
        <v>1</v>
      </c>
      <c r="I641" s="111">
        <f>+J641/H641</f>
        <v>0</v>
      </c>
      <c r="J641" s="87">
        <f>+K641</f>
        <v>0</v>
      </c>
      <c r="K641" s="70">
        <f>+[1]ШС22!$CW$15</f>
        <v>0</v>
      </c>
      <c r="L641" s="68"/>
      <c r="M641" s="68">
        <f>+IF(K641=0,0,1)</f>
        <v>0</v>
      </c>
      <c r="N641" s="68"/>
    </row>
    <row r="642" spans="1:14" hidden="1" x14ac:dyDescent="0.25">
      <c r="A642" s="83">
        <v>2</v>
      </c>
      <c r="B642" s="122" t="s">
        <v>324</v>
      </c>
      <c r="C642" s="96"/>
      <c r="D642" s="96"/>
      <c r="E642" s="96"/>
      <c r="F642" s="96"/>
      <c r="G642" s="96"/>
      <c r="H642" s="90">
        <v>1</v>
      </c>
      <c r="I642" s="111">
        <f>+J642/H642</f>
        <v>0</v>
      </c>
      <c r="J642" s="87">
        <f>+K642</f>
        <v>0</v>
      </c>
      <c r="K642" s="70">
        <f>+[1]ШС22!$CX$15</f>
        <v>0</v>
      </c>
      <c r="L642" s="68"/>
      <c r="M642" s="68">
        <f>+IF(K642=0,0,1)</f>
        <v>0</v>
      </c>
      <c r="N642" s="68"/>
    </row>
    <row r="643" spans="1:14" hidden="1" x14ac:dyDescent="0.25">
      <c r="A643" s="83"/>
      <c r="B643" s="122"/>
      <c r="C643" s="123"/>
      <c r="D643" s="123"/>
      <c r="E643" s="123"/>
      <c r="F643" s="123"/>
      <c r="G643" s="123"/>
      <c r="H643" s="122"/>
      <c r="I643" s="122"/>
      <c r="J643" s="111"/>
      <c r="K643" s="70"/>
      <c r="L643" s="68"/>
      <c r="M643" s="68">
        <f>+M644</f>
        <v>0</v>
      </c>
      <c r="N643" s="68"/>
    </row>
    <row r="644" spans="1:14" hidden="1" x14ac:dyDescent="0.25">
      <c r="A644" s="83"/>
      <c r="B644" s="125" t="s">
        <v>209</v>
      </c>
      <c r="C644" s="126"/>
      <c r="D644" s="126"/>
      <c r="E644" s="126"/>
      <c r="F644" s="126"/>
      <c r="G644" s="126"/>
      <c r="H644" s="83" t="s">
        <v>210</v>
      </c>
      <c r="I644" s="83" t="s">
        <v>210</v>
      </c>
      <c r="J644" s="111">
        <f>+K644</f>
        <v>0</v>
      </c>
      <c r="K644" s="70"/>
      <c r="L644" s="137"/>
      <c r="M644" s="68">
        <f>+IF(J644=0,0,1)</f>
        <v>0</v>
      </c>
      <c r="N644" s="68"/>
    </row>
    <row r="645" spans="1:14" ht="15.75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0"/>
      <c r="L645" s="68"/>
      <c r="M645" s="68">
        <f t="shared" ref="M645:M659" si="50">+M646</f>
        <v>1</v>
      </c>
      <c r="N645" s="68"/>
    </row>
    <row r="646" spans="1:14" ht="15.75" x14ac:dyDescent="0.25">
      <c r="A646" s="196" t="s">
        <v>266</v>
      </c>
      <c r="B646" s="196"/>
      <c r="C646" s="196"/>
      <c r="D646" s="196"/>
      <c r="E646" s="196"/>
      <c r="F646" s="196"/>
      <c r="G646" s="196"/>
      <c r="H646" s="196"/>
      <c r="I646" s="196"/>
      <c r="J646" s="196"/>
      <c r="K646" s="70"/>
      <c r="L646" s="68"/>
      <c r="M646" s="68">
        <f t="shared" si="50"/>
        <v>1</v>
      </c>
      <c r="N646" s="68"/>
    </row>
    <row r="647" spans="1:14" x14ac:dyDescent="0.25">
      <c r="A647" s="114"/>
      <c r="B647" s="114"/>
      <c r="C647" s="114"/>
      <c r="D647" s="114"/>
      <c r="E647" s="114"/>
      <c r="F647" s="114"/>
      <c r="G647" s="69"/>
      <c r="H647" s="69"/>
      <c r="I647" s="69"/>
      <c r="J647" s="69"/>
      <c r="K647" s="70"/>
      <c r="L647" s="68"/>
      <c r="M647" s="68">
        <f t="shared" si="50"/>
        <v>1</v>
      </c>
      <c r="N647" s="68"/>
    </row>
    <row r="648" spans="1:14" ht="15.75" x14ac:dyDescent="0.25">
      <c r="A648" s="116" t="s">
        <v>173</v>
      </c>
      <c r="B648" s="117"/>
      <c r="C648" s="114"/>
      <c r="D648" s="74"/>
      <c r="E648" s="118"/>
      <c r="F648" s="118"/>
      <c r="G648" s="118"/>
      <c r="H648" s="118"/>
      <c r="I648" s="118"/>
      <c r="J648" s="118"/>
      <c r="K648" s="70"/>
      <c r="L648" s="68"/>
      <c r="M648" s="68">
        <f t="shared" si="50"/>
        <v>1</v>
      </c>
      <c r="N648" s="68"/>
    </row>
    <row r="649" spans="1:14" x14ac:dyDescent="0.25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70"/>
      <c r="L649" s="68"/>
      <c r="M649" s="68">
        <f t="shared" si="50"/>
        <v>1</v>
      </c>
      <c r="N649" s="68"/>
    </row>
    <row r="650" spans="1:14" ht="15.75" x14ac:dyDescent="0.25">
      <c r="A650" s="116" t="s">
        <v>175</v>
      </c>
      <c r="B650" s="117"/>
      <c r="C650" s="114"/>
      <c r="D650" s="78" t="s">
        <v>42</v>
      </c>
      <c r="E650" s="119"/>
      <c r="F650" s="119"/>
      <c r="G650" s="119"/>
      <c r="H650" s="119"/>
      <c r="I650" s="119"/>
      <c r="J650" s="119"/>
      <c r="K650" s="70"/>
      <c r="L650" s="68"/>
      <c r="M650" s="68">
        <f t="shared" si="50"/>
        <v>1</v>
      </c>
      <c r="N650" s="68"/>
    </row>
    <row r="651" spans="1:14" ht="15.75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0"/>
      <c r="L651" s="68"/>
      <c r="M651" s="68">
        <f t="shared" si="50"/>
        <v>1</v>
      </c>
      <c r="N651" s="68"/>
    </row>
    <row r="652" spans="1:14" ht="15.75" x14ac:dyDescent="0.25">
      <c r="A652" s="196" t="s">
        <v>285</v>
      </c>
      <c r="B652" s="196"/>
      <c r="C652" s="196"/>
      <c r="D652" s="196"/>
      <c r="E652" s="196"/>
      <c r="F652" s="196"/>
      <c r="G652" s="196"/>
      <c r="H652" s="196"/>
      <c r="I652" s="196"/>
      <c r="J652" s="196"/>
      <c r="K652" s="70"/>
      <c r="L652" s="68"/>
      <c r="M652" s="68">
        <f t="shared" si="50"/>
        <v>1</v>
      </c>
      <c r="N652" s="68"/>
    </row>
    <row r="653" spans="1:14" ht="15.75" x14ac:dyDescent="0.25">
      <c r="A653" s="114"/>
      <c r="B653" s="114"/>
      <c r="C653" s="114"/>
      <c r="D653" s="114"/>
      <c r="E653" s="114"/>
      <c r="F653" s="72"/>
      <c r="G653" s="72"/>
      <c r="H653" s="72"/>
      <c r="I653" s="72"/>
      <c r="J653" s="72"/>
      <c r="K653" s="70"/>
      <c r="L653" s="68"/>
      <c r="M653" s="68">
        <f t="shared" si="50"/>
        <v>1</v>
      </c>
      <c r="N653" s="68"/>
    </row>
    <row r="654" spans="1:14" x14ac:dyDescent="0.25">
      <c r="A654" s="79" t="s">
        <v>178</v>
      </c>
      <c r="B654" s="197" t="s">
        <v>240</v>
      </c>
      <c r="C654" s="198"/>
      <c r="D654" s="198"/>
      <c r="E654" s="198"/>
      <c r="F654" s="198"/>
      <c r="G654" s="199"/>
      <c r="H654" s="79" t="s">
        <v>331</v>
      </c>
      <c r="I654" s="79" t="s">
        <v>286</v>
      </c>
      <c r="J654" s="79" t="s">
        <v>244</v>
      </c>
      <c r="K654" s="70"/>
      <c r="L654" s="68"/>
      <c r="M654" s="68">
        <f t="shared" si="50"/>
        <v>1</v>
      </c>
      <c r="N654" s="68"/>
    </row>
    <row r="655" spans="1:14" x14ac:dyDescent="0.25">
      <c r="A655" s="81" t="s">
        <v>185</v>
      </c>
      <c r="B655" s="81"/>
      <c r="C655" s="93"/>
      <c r="D655" s="93"/>
      <c r="E655" s="93"/>
      <c r="F655" s="93"/>
      <c r="G655" s="93"/>
      <c r="H655" s="81" t="s">
        <v>332</v>
      </c>
      <c r="I655" s="81" t="s">
        <v>287</v>
      </c>
      <c r="J655" s="81" t="s">
        <v>288</v>
      </c>
      <c r="K655" s="70"/>
      <c r="L655" s="68"/>
      <c r="M655" s="68">
        <f t="shared" si="50"/>
        <v>1</v>
      </c>
      <c r="N655" s="68"/>
    </row>
    <row r="656" spans="1:14" x14ac:dyDescent="0.25">
      <c r="A656" s="81"/>
      <c r="B656" s="81"/>
      <c r="C656" s="93"/>
      <c r="D656" s="93"/>
      <c r="E656" s="93"/>
      <c r="F656" s="93"/>
      <c r="G656" s="93"/>
      <c r="H656" s="81"/>
      <c r="I656" s="81" t="s">
        <v>218</v>
      </c>
      <c r="J656" s="81"/>
      <c r="K656" s="70"/>
      <c r="L656" s="68"/>
      <c r="M656" s="68">
        <f t="shared" si="50"/>
        <v>1</v>
      </c>
      <c r="N656" s="68"/>
    </row>
    <row r="657" spans="1:14" x14ac:dyDescent="0.25">
      <c r="A657" s="83">
        <v>1</v>
      </c>
      <c r="B657" s="200">
        <v>2</v>
      </c>
      <c r="C657" s="201"/>
      <c r="D657" s="201"/>
      <c r="E657" s="201"/>
      <c r="F657" s="201"/>
      <c r="G657" s="202"/>
      <c r="H657" s="83">
        <v>3</v>
      </c>
      <c r="I657" s="83">
        <v>4</v>
      </c>
      <c r="J657" s="83">
        <v>5</v>
      </c>
      <c r="K657" s="70"/>
      <c r="L657" s="68"/>
      <c r="M657" s="68">
        <f t="shared" si="50"/>
        <v>1</v>
      </c>
      <c r="N657" s="68"/>
    </row>
    <row r="658" spans="1:14" x14ac:dyDescent="0.25">
      <c r="A658" s="83">
        <v>1</v>
      </c>
      <c r="B658" s="122" t="s">
        <v>333</v>
      </c>
      <c r="C658" s="123"/>
      <c r="D658" s="123"/>
      <c r="E658" s="123"/>
      <c r="F658" s="123"/>
      <c r="G658" s="123"/>
      <c r="H658" s="111">
        <f>+ROUND(J658/I658,2)</f>
        <v>16509.240000000002</v>
      </c>
      <c r="I658" s="111">
        <v>135.30000000000001</v>
      </c>
      <c r="J658" s="111">
        <f>+J660</f>
        <v>2233700</v>
      </c>
      <c r="K658" s="70"/>
      <c r="L658" s="68"/>
      <c r="M658" s="68">
        <f t="shared" si="50"/>
        <v>1</v>
      </c>
      <c r="N658" s="68"/>
    </row>
    <row r="659" spans="1:14" x14ac:dyDescent="0.25">
      <c r="A659" s="83"/>
      <c r="B659" s="122"/>
      <c r="C659" s="123"/>
      <c r="D659" s="123"/>
      <c r="E659" s="123"/>
      <c r="F659" s="123"/>
      <c r="G659" s="123"/>
      <c r="H659" s="122"/>
      <c r="I659" s="122"/>
      <c r="J659" s="111"/>
      <c r="K659" s="70"/>
      <c r="L659" s="68"/>
      <c r="M659" s="68">
        <f t="shared" si="50"/>
        <v>1</v>
      </c>
      <c r="N659" s="68"/>
    </row>
    <row r="660" spans="1:14" x14ac:dyDescent="0.25">
      <c r="A660" s="83"/>
      <c r="B660" s="125" t="s">
        <v>209</v>
      </c>
      <c r="C660" s="126"/>
      <c r="D660" s="126"/>
      <c r="E660" s="126"/>
      <c r="F660" s="126"/>
      <c r="G660" s="126"/>
      <c r="H660" s="83" t="s">
        <v>210</v>
      </c>
      <c r="I660" s="83" t="s">
        <v>210</v>
      </c>
      <c r="J660" s="111">
        <f>+K660</f>
        <v>2233700</v>
      </c>
      <c r="K660" s="70">
        <f>+[1]ШС22!$L$15+[1]ШС22!$K$15</f>
        <v>2233700</v>
      </c>
      <c r="L660" s="68"/>
      <c r="M660" s="68">
        <f>+IF(K660=0,0,1)</f>
        <v>1</v>
      </c>
      <c r="N660" s="68"/>
    </row>
    <row r="661" spans="1:14" hidden="1" x14ac:dyDescent="0.25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70"/>
      <c r="L661" s="68"/>
      <c r="M661" s="68">
        <f t="shared" ref="M661:M673" si="51">+M662</f>
        <v>0</v>
      </c>
      <c r="N661" s="68"/>
    </row>
    <row r="662" spans="1:14" ht="15.75" hidden="1" x14ac:dyDescent="0.25">
      <c r="A662" s="215" t="s">
        <v>293</v>
      </c>
      <c r="B662" s="215"/>
      <c r="C662" s="215"/>
      <c r="D662" s="215"/>
      <c r="E662" s="215"/>
      <c r="F662" s="215"/>
      <c r="G662" s="215"/>
      <c r="H662" s="215"/>
      <c r="I662" s="215"/>
      <c r="J662" s="215"/>
      <c r="K662" s="65"/>
      <c r="L662" s="68"/>
      <c r="M662" s="68">
        <f t="shared" si="51"/>
        <v>0</v>
      </c>
      <c r="N662" s="68"/>
    </row>
    <row r="663" spans="1:14" hidden="1" x14ac:dyDescent="0.2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70"/>
      <c r="L663" s="68"/>
      <c r="M663" s="68">
        <f t="shared" si="51"/>
        <v>0</v>
      </c>
      <c r="N663" s="68"/>
    </row>
    <row r="664" spans="1:14" ht="15.75" hidden="1" x14ac:dyDescent="0.25">
      <c r="A664" s="71" t="s">
        <v>173</v>
      </c>
      <c r="B664" s="112"/>
      <c r="C664" s="112"/>
      <c r="D664" s="73" t="str">
        <f>+[1]Авт!N91</f>
        <v>81307017Ш10100005</v>
      </c>
      <c r="E664" s="113"/>
      <c r="F664" s="113"/>
      <c r="G664" s="113"/>
      <c r="H664" s="113"/>
      <c r="I664" s="113"/>
      <c r="J664" s="113"/>
      <c r="K664" s="70"/>
      <c r="L664" s="68"/>
      <c r="M664" s="68">
        <f t="shared" si="51"/>
        <v>0</v>
      </c>
      <c r="N664" s="68"/>
    </row>
    <row r="665" spans="1:14" hidden="1" x14ac:dyDescent="0.2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70"/>
      <c r="L665" s="68"/>
      <c r="M665" s="68">
        <f t="shared" si="51"/>
        <v>0</v>
      </c>
      <c r="N665" s="68"/>
    </row>
    <row r="666" spans="1:14" ht="15.75" hidden="1" x14ac:dyDescent="0.25">
      <c r="A666" s="71" t="s">
        <v>175</v>
      </c>
      <c r="B666" s="112"/>
      <c r="C666" s="112"/>
      <c r="D666" s="78" t="s">
        <v>301</v>
      </c>
      <c r="E666" s="115"/>
      <c r="F666" s="115"/>
      <c r="G666" s="115"/>
      <c r="H666" s="115"/>
      <c r="I666" s="115"/>
      <c r="J666" s="115"/>
      <c r="K666" s="70"/>
      <c r="L666" s="68"/>
      <c r="M666" s="68">
        <f t="shared" si="51"/>
        <v>0</v>
      </c>
      <c r="N666" s="68"/>
    </row>
    <row r="667" spans="1:14" hidden="1" x14ac:dyDescent="0.25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70"/>
      <c r="L667" s="68"/>
      <c r="M667" s="68">
        <f t="shared" si="51"/>
        <v>0</v>
      </c>
      <c r="N667" s="68"/>
    </row>
    <row r="668" spans="1:14" hidden="1" x14ac:dyDescent="0.25">
      <c r="A668" s="79" t="s">
        <v>178</v>
      </c>
      <c r="B668" s="197" t="s">
        <v>294</v>
      </c>
      <c r="C668" s="198"/>
      <c r="D668" s="198"/>
      <c r="E668" s="198"/>
      <c r="F668" s="198"/>
      <c r="G668" s="199"/>
      <c r="H668" s="79" t="s">
        <v>295</v>
      </c>
      <c r="I668" s="79" t="s">
        <v>242</v>
      </c>
      <c r="J668" s="80" t="s">
        <v>296</v>
      </c>
      <c r="K668" s="70"/>
      <c r="L668" s="68"/>
      <c r="M668" s="68">
        <f t="shared" si="51"/>
        <v>0</v>
      </c>
      <c r="N668" s="68"/>
    </row>
    <row r="669" spans="1:14" hidden="1" x14ac:dyDescent="0.25">
      <c r="A669" s="81" t="s">
        <v>185</v>
      </c>
      <c r="B669" s="81"/>
      <c r="C669" s="93"/>
      <c r="D669" s="93"/>
      <c r="E669" s="93"/>
      <c r="F669" s="93"/>
      <c r="G669" s="93"/>
      <c r="H669" s="81" t="s">
        <v>297</v>
      </c>
      <c r="I669" s="81" t="s">
        <v>246</v>
      </c>
      <c r="J669" s="82" t="s">
        <v>298</v>
      </c>
      <c r="K669" s="70"/>
      <c r="L669" s="68"/>
      <c r="M669" s="68">
        <f t="shared" si="51"/>
        <v>0</v>
      </c>
      <c r="N669" s="68"/>
    </row>
    <row r="670" spans="1:14" hidden="1" x14ac:dyDescent="0.25">
      <c r="A670" s="81"/>
      <c r="B670" s="81"/>
      <c r="C670" s="93"/>
      <c r="D670" s="93"/>
      <c r="E670" s="93"/>
      <c r="F670" s="93"/>
      <c r="G670" s="93"/>
      <c r="H670" s="81"/>
      <c r="I670" s="81"/>
      <c r="J670" s="82" t="s">
        <v>288</v>
      </c>
      <c r="K670" s="70"/>
      <c r="L670" s="68"/>
      <c r="M670" s="68">
        <f t="shared" si="51"/>
        <v>0</v>
      </c>
      <c r="N670" s="68"/>
    </row>
    <row r="671" spans="1:14" hidden="1" x14ac:dyDescent="0.25">
      <c r="A671" s="83">
        <v>1</v>
      </c>
      <c r="B671" s="200">
        <v>2</v>
      </c>
      <c r="C671" s="201"/>
      <c r="D671" s="201"/>
      <c r="E671" s="201"/>
      <c r="F671" s="201"/>
      <c r="G671" s="202"/>
      <c r="H671" s="83">
        <v>3</v>
      </c>
      <c r="I671" s="83">
        <v>4</v>
      </c>
      <c r="J671" s="84">
        <v>5</v>
      </c>
      <c r="K671" s="70"/>
      <c r="L671" s="68"/>
      <c r="M671" s="68">
        <f t="shared" si="51"/>
        <v>0</v>
      </c>
      <c r="N671" s="68"/>
    </row>
    <row r="672" spans="1:14" hidden="1" x14ac:dyDescent="0.25">
      <c r="A672" s="90">
        <v>1</v>
      </c>
      <c r="B672" s="212" t="s">
        <v>334</v>
      </c>
      <c r="C672" s="213"/>
      <c r="D672" s="213"/>
      <c r="E672" s="213"/>
      <c r="F672" s="213"/>
      <c r="G672" s="214"/>
      <c r="H672" s="111">
        <f>+K674</f>
        <v>0</v>
      </c>
      <c r="I672" s="86">
        <v>1</v>
      </c>
      <c r="J672" s="111">
        <f>+K674</f>
        <v>0</v>
      </c>
      <c r="K672" s="70"/>
      <c r="L672" s="68"/>
      <c r="M672" s="68">
        <f t="shared" si="51"/>
        <v>0</v>
      </c>
      <c r="N672" s="68"/>
    </row>
    <row r="673" spans="1:14" hidden="1" x14ac:dyDescent="0.25">
      <c r="A673" s="90"/>
      <c r="B673" s="200"/>
      <c r="C673" s="201"/>
      <c r="D673" s="201"/>
      <c r="E673" s="201"/>
      <c r="F673" s="201"/>
      <c r="G673" s="202"/>
      <c r="H673" s="90"/>
      <c r="I673" s="83"/>
      <c r="J673" s="99"/>
      <c r="K673" s="70"/>
      <c r="L673" s="68"/>
      <c r="M673" s="68">
        <f t="shared" si="51"/>
        <v>0</v>
      </c>
      <c r="N673" s="68"/>
    </row>
    <row r="674" spans="1:14" hidden="1" x14ac:dyDescent="0.25">
      <c r="A674" s="90"/>
      <c r="B674" s="212" t="s">
        <v>209</v>
      </c>
      <c r="C674" s="213"/>
      <c r="D674" s="213"/>
      <c r="E674" s="213"/>
      <c r="F674" s="213"/>
      <c r="G674" s="214"/>
      <c r="H674" s="90" t="s">
        <v>210</v>
      </c>
      <c r="I674" s="83" t="s">
        <v>210</v>
      </c>
      <c r="J674" s="111">
        <f>+J672</f>
        <v>0</v>
      </c>
      <c r="K674" s="70">
        <f>+[1]ШС22!$O$15</f>
        <v>0</v>
      </c>
      <c r="L674" s="68"/>
      <c r="M674" s="68">
        <f>+IF(K674=0,0,1)</f>
        <v>0</v>
      </c>
      <c r="N674" s="68"/>
    </row>
    <row r="675" spans="1:14" hidden="1" x14ac:dyDescent="0.25">
      <c r="M675" s="138">
        <f>+M676</f>
        <v>0</v>
      </c>
    </row>
    <row r="676" spans="1:14" ht="15.75" hidden="1" x14ac:dyDescent="0.25">
      <c r="A676" s="196" t="s">
        <v>266</v>
      </c>
      <c r="B676" s="196"/>
      <c r="C676" s="196"/>
      <c r="D676" s="196"/>
      <c r="E676" s="196"/>
      <c r="F676" s="196"/>
      <c r="G676" s="196"/>
      <c r="H676" s="196"/>
      <c r="I676" s="196"/>
      <c r="J676" s="196"/>
      <c r="K676" s="70"/>
      <c r="L676" s="68"/>
      <c r="M676" s="68">
        <f t="shared" ref="M676:M679" si="52">+M677</f>
        <v>0</v>
      </c>
      <c r="N676" s="68"/>
    </row>
    <row r="677" spans="1:14" hidden="1" x14ac:dyDescent="0.25">
      <c r="A677" s="114"/>
      <c r="B677" s="114"/>
      <c r="C677" s="114"/>
      <c r="D677" s="114"/>
      <c r="E677" s="114"/>
      <c r="F677" s="114"/>
      <c r="G677" s="69"/>
      <c r="H677" s="69"/>
      <c r="I677" s="69"/>
      <c r="J677" s="69"/>
      <c r="K677" s="70"/>
      <c r="L677" s="68"/>
      <c r="M677" s="68">
        <f t="shared" si="52"/>
        <v>0</v>
      </c>
      <c r="N677" s="68"/>
    </row>
    <row r="678" spans="1:14" ht="15.75" hidden="1" x14ac:dyDescent="0.25">
      <c r="A678" s="116" t="s">
        <v>173</v>
      </c>
      <c r="B678" s="117"/>
      <c r="C678" s="114"/>
      <c r="D678" s="73" t="str">
        <f>+D664</f>
        <v>81307017Ш10100005</v>
      </c>
      <c r="E678" s="118"/>
      <c r="F678" s="118"/>
      <c r="G678" s="118"/>
      <c r="H678" s="118"/>
      <c r="I678" s="118"/>
      <c r="J678" s="118"/>
      <c r="K678" s="70"/>
      <c r="L678" s="68"/>
      <c r="M678" s="68">
        <f t="shared" si="52"/>
        <v>0</v>
      </c>
      <c r="N678" s="68"/>
    </row>
    <row r="679" spans="1:14" hidden="1" x14ac:dyDescent="0.25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70"/>
      <c r="L679" s="68"/>
      <c r="M679" s="68">
        <f t="shared" si="52"/>
        <v>0</v>
      </c>
      <c r="N679" s="68"/>
    </row>
    <row r="680" spans="1:14" ht="15.75" hidden="1" x14ac:dyDescent="0.25">
      <c r="A680" s="116" t="s">
        <v>175</v>
      </c>
      <c r="B680" s="117"/>
      <c r="C680" s="114"/>
      <c r="D680" s="78" t="s">
        <v>301</v>
      </c>
      <c r="E680" s="119"/>
      <c r="F680" s="119"/>
      <c r="G680" s="119"/>
      <c r="H680" s="119"/>
      <c r="I680" s="119"/>
      <c r="J680" s="119"/>
      <c r="K680" s="70"/>
      <c r="L680" s="68"/>
      <c r="M680" s="68">
        <f>+IF(M699+M689=0,0,1)</f>
        <v>0</v>
      </c>
      <c r="N680" s="68"/>
    </row>
    <row r="681" spans="1:14" ht="15.75" hidden="1" x14ac:dyDescent="0.25">
      <c r="A681" s="116"/>
      <c r="B681" s="117"/>
      <c r="C681" s="120"/>
      <c r="D681" s="120"/>
      <c r="E681" s="120"/>
      <c r="F681" s="120"/>
      <c r="G681" s="69"/>
      <c r="H681" s="69"/>
      <c r="I681" s="69"/>
      <c r="J681" s="69"/>
      <c r="K681" s="70"/>
      <c r="L681" s="68"/>
      <c r="M681" s="68">
        <f>+M682</f>
        <v>0</v>
      </c>
      <c r="N681" s="68"/>
    </row>
    <row r="682" spans="1:14" ht="15.75" hidden="1" x14ac:dyDescent="0.25">
      <c r="A682" s="196" t="s">
        <v>281</v>
      </c>
      <c r="B682" s="196"/>
      <c r="C682" s="196"/>
      <c r="D682" s="196"/>
      <c r="E682" s="196"/>
      <c r="F682" s="196"/>
      <c r="G682" s="196"/>
      <c r="H682" s="196"/>
      <c r="I682" s="196"/>
      <c r="J682" s="196"/>
      <c r="K682" s="70"/>
      <c r="L682" s="68"/>
      <c r="M682" s="68">
        <f t="shared" ref="M682:M686" si="53">+M683</f>
        <v>0</v>
      </c>
      <c r="N682" s="68"/>
    </row>
    <row r="683" spans="1:14" hidden="1" x14ac:dyDescent="0.25">
      <c r="A683" s="114"/>
      <c r="B683" s="114"/>
      <c r="C683" s="114"/>
      <c r="D683" s="114"/>
      <c r="E683" s="114"/>
      <c r="F683" s="69"/>
      <c r="G683" s="69"/>
      <c r="H683" s="69"/>
      <c r="I683" s="69"/>
      <c r="J683" s="69"/>
      <c r="K683" s="70"/>
      <c r="L683" s="68"/>
      <c r="M683" s="68">
        <f t="shared" si="53"/>
        <v>0</v>
      </c>
      <c r="N683" s="68"/>
    </row>
    <row r="684" spans="1:14" hidden="1" x14ac:dyDescent="0.25">
      <c r="A684" s="79" t="s">
        <v>178</v>
      </c>
      <c r="B684" s="197" t="s">
        <v>240</v>
      </c>
      <c r="C684" s="198"/>
      <c r="D684" s="198"/>
      <c r="E684" s="198"/>
      <c r="F684" s="198"/>
      <c r="G684" s="198"/>
      <c r="H684" s="199"/>
      <c r="I684" s="79" t="s">
        <v>242</v>
      </c>
      <c r="J684" s="80" t="s">
        <v>268</v>
      </c>
      <c r="K684" s="70"/>
      <c r="L684" s="68"/>
      <c r="M684" s="68">
        <f t="shared" si="53"/>
        <v>0</v>
      </c>
      <c r="N684" s="68"/>
    </row>
    <row r="685" spans="1:14" hidden="1" x14ac:dyDescent="0.25">
      <c r="A685" s="81" t="s">
        <v>185</v>
      </c>
      <c r="B685" s="81"/>
      <c r="C685" s="93"/>
      <c r="D685" s="93"/>
      <c r="E685" s="93"/>
      <c r="F685" s="93"/>
      <c r="G685" s="93"/>
      <c r="H685" s="128"/>
      <c r="I685" s="81" t="s">
        <v>282</v>
      </c>
      <c r="J685" s="82" t="s">
        <v>283</v>
      </c>
      <c r="K685" s="70"/>
      <c r="L685" s="68"/>
      <c r="M685" s="68">
        <f t="shared" si="53"/>
        <v>0</v>
      </c>
      <c r="N685" s="68"/>
    </row>
    <row r="686" spans="1:14" hidden="1" x14ac:dyDescent="0.25">
      <c r="A686" s="81"/>
      <c r="B686" s="81"/>
      <c r="C686" s="93"/>
      <c r="D686" s="93"/>
      <c r="E686" s="93"/>
      <c r="F686" s="93"/>
      <c r="G686" s="93"/>
      <c r="H686" s="129"/>
      <c r="I686" s="81"/>
      <c r="J686" s="82"/>
      <c r="K686" s="70"/>
      <c r="L686" s="68"/>
      <c r="M686" s="68">
        <f t="shared" si="53"/>
        <v>0</v>
      </c>
      <c r="N686" s="68"/>
    </row>
    <row r="687" spans="1:14" hidden="1" x14ac:dyDescent="0.25">
      <c r="A687" s="83">
        <v>1</v>
      </c>
      <c r="B687" s="200">
        <v>2</v>
      </c>
      <c r="C687" s="201"/>
      <c r="D687" s="201"/>
      <c r="E687" s="201"/>
      <c r="F687" s="201"/>
      <c r="G687" s="201"/>
      <c r="H687" s="202"/>
      <c r="I687" s="83">
        <v>3</v>
      </c>
      <c r="J687" s="84">
        <v>4</v>
      </c>
      <c r="K687" s="70"/>
      <c r="L687" s="68"/>
      <c r="M687" s="68">
        <f>+M689</f>
        <v>0</v>
      </c>
      <c r="N687" s="68"/>
    </row>
    <row r="688" spans="1:14" hidden="1" x14ac:dyDescent="0.25">
      <c r="A688" s="83">
        <v>1</v>
      </c>
      <c r="B688" s="125" t="s">
        <v>335</v>
      </c>
      <c r="C688" s="126"/>
      <c r="D688" s="126"/>
      <c r="E688" s="126"/>
      <c r="F688" s="126"/>
      <c r="G688" s="126"/>
      <c r="H688" s="126"/>
      <c r="I688" s="124">
        <v>1</v>
      </c>
      <c r="J688" s="111">
        <f>+K689</f>
        <v>0</v>
      </c>
      <c r="K688" s="70"/>
      <c r="L688" s="68"/>
      <c r="M688" s="68">
        <f>+M689</f>
        <v>0</v>
      </c>
      <c r="N688" s="68"/>
    </row>
    <row r="689" spans="1:14" hidden="1" x14ac:dyDescent="0.25">
      <c r="A689" s="83"/>
      <c r="B689" s="125" t="s">
        <v>209</v>
      </c>
      <c r="C689" s="126"/>
      <c r="D689" s="126"/>
      <c r="E689" s="126"/>
      <c r="F689" s="126"/>
      <c r="G689" s="126"/>
      <c r="H689" s="126"/>
      <c r="I689" s="83" t="s">
        <v>210</v>
      </c>
      <c r="J689" s="111">
        <f>+SUM(J688:J688)</f>
        <v>0</v>
      </c>
      <c r="K689" s="70">
        <f>+[1]ШС22!$Q$15</f>
        <v>0</v>
      </c>
      <c r="L689" s="68"/>
      <c r="M689" s="68">
        <f t="shared" ref="M689" si="54">+IF(K689=0,0,1)</f>
        <v>0</v>
      </c>
      <c r="N689" s="68"/>
    </row>
    <row r="690" spans="1:14" ht="15.75" hidden="1" x14ac:dyDescent="0.25">
      <c r="A690" s="127"/>
      <c r="B690" s="127"/>
      <c r="C690" s="127"/>
      <c r="D690" s="127"/>
      <c r="E690" s="127"/>
      <c r="F690" s="72"/>
      <c r="G690" s="72"/>
      <c r="H690" s="72"/>
      <c r="I690" s="72"/>
      <c r="J690" s="72"/>
      <c r="K690" s="70"/>
      <c r="L690" s="68"/>
      <c r="M690" s="68">
        <f t="shared" ref="M690:M698" si="55">+M691</f>
        <v>0</v>
      </c>
      <c r="N690" s="68"/>
    </row>
    <row r="691" spans="1:14" ht="15.75" hidden="1" x14ac:dyDescent="0.25">
      <c r="A691" s="196" t="s">
        <v>285</v>
      </c>
      <c r="B691" s="196"/>
      <c r="C691" s="196"/>
      <c r="D691" s="196"/>
      <c r="E691" s="196"/>
      <c r="F691" s="196"/>
      <c r="G691" s="196"/>
      <c r="H691" s="196"/>
      <c r="I691" s="196"/>
      <c r="J691" s="196"/>
      <c r="K691" s="70"/>
      <c r="L691" s="68"/>
      <c r="M691" s="68">
        <f t="shared" si="55"/>
        <v>0</v>
      </c>
      <c r="N691" s="68"/>
    </row>
    <row r="692" spans="1:14" ht="15.75" hidden="1" x14ac:dyDescent="0.25">
      <c r="A692" s="114"/>
      <c r="B692" s="114"/>
      <c r="C692" s="114"/>
      <c r="D692" s="114"/>
      <c r="E692" s="114"/>
      <c r="F692" s="72"/>
      <c r="G692" s="72"/>
      <c r="H692" s="72"/>
      <c r="I692" s="72"/>
      <c r="J692" s="72"/>
      <c r="K692" s="70"/>
      <c r="L692" s="68"/>
      <c r="M692" s="68">
        <f t="shared" si="55"/>
        <v>0</v>
      </c>
      <c r="N692" s="68"/>
    </row>
    <row r="693" spans="1:14" hidden="1" x14ac:dyDescent="0.25">
      <c r="A693" s="79" t="s">
        <v>178</v>
      </c>
      <c r="B693" s="197" t="s">
        <v>240</v>
      </c>
      <c r="C693" s="198"/>
      <c r="D693" s="198"/>
      <c r="E693" s="198"/>
      <c r="F693" s="198"/>
      <c r="G693" s="199"/>
      <c r="H693" s="79" t="s">
        <v>242</v>
      </c>
      <c r="I693" s="79" t="s">
        <v>286</v>
      </c>
      <c r="J693" s="79" t="s">
        <v>244</v>
      </c>
      <c r="K693" s="70"/>
      <c r="L693" s="68"/>
      <c r="M693" s="68">
        <f t="shared" si="55"/>
        <v>0</v>
      </c>
      <c r="N693" s="68"/>
    </row>
    <row r="694" spans="1:14" hidden="1" x14ac:dyDescent="0.25">
      <c r="A694" s="81" t="s">
        <v>185</v>
      </c>
      <c r="B694" s="81"/>
      <c r="C694" s="93"/>
      <c r="D694" s="93"/>
      <c r="E694" s="93"/>
      <c r="F694" s="93"/>
      <c r="G694" s="93"/>
      <c r="H694" s="81"/>
      <c r="I694" s="81" t="s">
        <v>287</v>
      </c>
      <c r="J694" s="81" t="s">
        <v>288</v>
      </c>
      <c r="K694" s="70"/>
      <c r="L694" s="68"/>
      <c r="M694" s="68">
        <f t="shared" si="55"/>
        <v>0</v>
      </c>
      <c r="N694" s="68"/>
    </row>
    <row r="695" spans="1:14" hidden="1" x14ac:dyDescent="0.25">
      <c r="A695" s="81"/>
      <c r="B695" s="81"/>
      <c r="C695" s="93"/>
      <c r="D695" s="93"/>
      <c r="E695" s="93"/>
      <c r="F695" s="93"/>
      <c r="G695" s="93"/>
      <c r="H695" s="81"/>
      <c r="I695" s="81" t="s">
        <v>218</v>
      </c>
      <c r="J695" s="81"/>
      <c r="K695" s="70"/>
      <c r="L695" s="68"/>
      <c r="M695" s="68">
        <f t="shared" si="55"/>
        <v>0</v>
      </c>
      <c r="N695" s="68"/>
    </row>
    <row r="696" spans="1:14" hidden="1" x14ac:dyDescent="0.25">
      <c r="A696" s="83">
        <v>1</v>
      </c>
      <c r="B696" s="200">
        <v>2</v>
      </c>
      <c r="C696" s="201"/>
      <c r="D696" s="201"/>
      <c r="E696" s="201"/>
      <c r="F696" s="201"/>
      <c r="G696" s="202"/>
      <c r="H696" s="83">
        <v>3</v>
      </c>
      <c r="I696" s="83">
        <v>4</v>
      </c>
      <c r="J696" s="83">
        <v>5</v>
      </c>
      <c r="K696" s="70"/>
      <c r="L696" s="68"/>
      <c r="M696" s="68">
        <f t="shared" si="55"/>
        <v>0</v>
      </c>
      <c r="N696" s="68"/>
    </row>
    <row r="697" spans="1:14" hidden="1" x14ac:dyDescent="0.25">
      <c r="A697" s="83">
        <v>1</v>
      </c>
      <c r="B697" s="122" t="s">
        <v>324</v>
      </c>
      <c r="C697" s="96"/>
      <c r="D697" s="96"/>
      <c r="E697" s="96"/>
      <c r="F697" s="96"/>
      <c r="G697" s="96"/>
      <c r="H697" s="90">
        <v>1</v>
      </c>
      <c r="I697" s="111">
        <f>+J697/H697</f>
        <v>0</v>
      </c>
      <c r="J697" s="87">
        <f>+K699</f>
        <v>0</v>
      </c>
      <c r="K697" s="70"/>
      <c r="L697" s="68"/>
      <c r="M697" s="68">
        <f t="shared" si="55"/>
        <v>0</v>
      </c>
      <c r="N697" s="68"/>
    </row>
    <row r="698" spans="1:14" hidden="1" x14ac:dyDescent="0.25">
      <c r="A698" s="83"/>
      <c r="B698" s="122"/>
      <c r="C698" s="123"/>
      <c r="D698" s="123"/>
      <c r="E698" s="123"/>
      <c r="F698" s="123"/>
      <c r="G698" s="123"/>
      <c r="H698" s="122"/>
      <c r="I698" s="122"/>
      <c r="J698" s="111"/>
      <c r="K698" s="70"/>
      <c r="L698" s="68"/>
      <c r="M698" s="68">
        <f t="shared" si="55"/>
        <v>0</v>
      </c>
      <c r="N698" s="68"/>
    </row>
    <row r="699" spans="1:14" hidden="1" x14ac:dyDescent="0.25">
      <c r="A699" s="83"/>
      <c r="B699" s="125" t="s">
        <v>209</v>
      </c>
      <c r="C699" s="126"/>
      <c r="D699" s="126"/>
      <c r="E699" s="126"/>
      <c r="F699" s="126"/>
      <c r="G699" s="126"/>
      <c r="H699" s="83" t="s">
        <v>210</v>
      </c>
      <c r="I699" s="83" t="s">
        <v>210</v>
      </c>
      <c r="J699" s="111">
        <f>+K699</f>
        <v>0</v>
      </c>
      <c r="K699" s="70">
        <f>+[1]ШС22!$R$15</f>
        <v>0</v>
      </c>
      <c r="L699" s="137"/>
      <c r="M699" s="68">
        <f>+IF(K699=0,0,1)</f>
        <v>0</v>
      </c>
      <c r="N699" s="68"/>
    </row>
    <row r="700" spans="1:14" hidden="1" x14ac:dyDescent="0.25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70"/>
      <c r="L700" s="68"/>
      <c r="M700" s="68">
        <f t="shared" ref="M700:M709" si="56">+M701</f>
        <v>0</v>
      </c>
      <c r="N700" s="68"/>
    </row>
    <row r="701" spans="1:14" ht="15.75" hidden="1" x14ac:dyDescent="0.25">
      <c r="A701" s="215" t="s">
        <v>293</v>
      </c>
      <c r="B701" s="215"/>
      <c r="C701" s="215"/>
      <c r="D701" s="215"/>
      <c r="E701" s="215"/>
      <c r="F701" s="215"/>
      <c r="G701" s="215"/>
      <c r="H701" s="215"/>
      <c r="I701" s="215"/>
      <c r="J701" s="215"/>
      <c r="K701" s="65"/>
      <c r="L701" s="68"/>
      <c r="M701" s="68">
        <f t="shared" si="56"/>
        <v>0</v>
      </c>
      <c r="N701" s="68"/>
    </row>
    <row r="702" spans="1:14" hidden="1" x14ac:dyDescent="0.2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70"/>
      <c r="L702" s="68"/>
      <c r="M702" s="68">
        <f t="shared" si="56"/>
        <v>0</v>
      </c>
      <c r="N702" s="68"/>
    </row>
    <row r="703" spans="1:14" ht="15.75" hidden="1" x14ac:dyDescent="0.25">
      <c r="A703" s="71" t="s">
        <v>173</v>
      </c>
      <c r="B703" s="112"/>
      <c r="C703" s="112"/>
      <c r="D703" s="73" t="str">
        <f>+[1]Авт!N96</f>
        <v>81307017Ш10200005</v>
      </c>
      <c r="E703" s="113"/>
      <c r="F703" s="113"/>
      <c r="G703" s="113"/>
      <c r="H703" s="113"/>
      <c r="I703" s="113"/>
      <c r="J703" s="113"/>
      <c r="K703" s="70"/>
      <c r="L703" s="68"/>
      <c r="M703" s="68">
        <f t="shared" si="56"/>
        <v>0</v>
      </c>
      <c r="N703" s="68"/>
    </row>
    <row r="704" spans="1:14" hidden="1" x14ac:dyDescent="0.2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70"/>
      <c r="L704" s="68"/>
      <c r="M704" s="68">
        <f t="shared" si="56"/>
        <v>0</v>
      </c>
      <c r="N704" s="68"/>
    </row>
    <row r="705" spans="1:14" ht="15.75" hidden="1" x14ac:dyDescent="0.25">
      <c r="A705" s="71" t="s">
        <v>175</v>
      </c>
      <c r="B705" s="112"/>
      <c r="C705" s="112"/>
      <c r="D705" s="78" t="s">
        <v>301</v>
      </c>
      <c r="E705" s="115"/>
      <c r="F705" s="115"/>
      <c r="G705" s="115"/>
      <c r="H705" s="115"/>
      <c r="I705" s="115"/>
      <c r="J705" s="115"/>
      <c r="K705" s="70"/>
      <c r="L705" s="68"/>
      <c r="M705" s="68">
        <f t="shared" si="56"/>
        <v>0</v>
      </c>
      <c r="N705" s="68"/>
    </row>
    <row r="706" spans="1:14" hidden="1" x14ac:dyDescent="0.25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70"/>
      <c r="L706" s="68"/>
      <c r="M706" s="68">
        <f t="shared" si="56"/>
        <v>0</v>
      </c>
      <c r="N706" s="68"/>
    </row>
    <row r="707" spans="1:14" hidden="1" x14ac:dyDescent="0.25">
      <c r="A707" s="79" t="s">
        <v>178</v>
      </c>
      <c r="B707" s="197" t="s">
        <v>294</v>
      </c>
      <c r="C707" s="198"/>
      <c r="D707" s="198"/>
      <c r="E707" s="198"/>
      <c r="F707" s="198"/>
      <c r="G707" s="199"/>
      <c r="H707" s="79" t="s">
        <v>295</v>
      </c>
      <c r="I707" s="79" t="s">
        <v>242</v>
      </c>
      <c r="J707" s="80" t="s">
        <v>296</v>
      </c>
      <c r="K707" s="70"/>
      <c r="L707" s="68"/>
      <c r="M707" s="68">
        <f t="shared" si="56"/>
        <v>0</v>
      </c>
      <c r="N707" s="68"/>
    </row>
    <row r="708" spans="1:14" hidden="1" x14ac:dyDescent="0.25">
      <c r="A708" s="81" t="s">
        <v>185</v>
      </c>
      <c r="B708" s="81"/>
      <c r="C708" s="93"/>
      <c r="D708" s="93"/>
      <c r="E708" s="93"/>
      <c r="F708" s="93"/>
      <c r="G708" s="93"/>
      <c r="H708" s="81" t="s">
        <v>297</v>
      </c>
      <c r="I708" s="81" t="s">
        <v>246</v>
      </c>
      <c r="J708" s="82" t="s">
        <v>298</v>
      </c>
      <c r="K708" s="70"/>
      <c r="L708" s="68"/>
      <c r="M708" s="68">
        <f t="shared" si="56"/>
        <v>0</v>
      </c>
      <c r="N708" s="68"/>
    </row>
    <row r="709" spans="1:14" hidden="1" x14ac:dyDescent="0.25">
      <c r="A709" s="81"/>
      <c r="B709" s="81"/>
      <c r="C709" s="93"/>
      <c r="D709" s="93"/>
      <c r="E709" s="93"/>
      <c r="F709" s="93"/>
      <c r="G709" s="93"/>
      <c r="H709" s="81"/>
      <c r="I709" s="81"/>
      <c r="J709" s="82" t="s">
        <v>288</v>
      </c>
      <c r="K709" s="70"/>
      <c r="L709" s="68"/>
      <c r="M709" s="68">
        <f t="shared" si="56"/>
        <v>0</v>
      </c>
      <c r="N709" s="68"/>
    </row>
    <row r="710" spans="1:14" hidden="1" x14ac:dyDescent="0.25">
      <c r="A710" s="83">
        <v>1</v>
      </c>
      <c r="B710" s="200">
        <v>2</v>
      </c>
      <c r="C710" s="201"/>
      <c r="D710" s="201"/>
      <c r="E710" s="201"/>
      <c r="F710" s="201"/>
      <c r="G710" s="202"/>
      <c r="H710" s="83">
        <v>3</v>
      </c>
      <c r="I710" s="83">
        <v>4</v>
      </c>
      <c r="J710" s="84">
        <v>5</v>
      </c>
      <c r="K710" s="70"/>
      <c r="L710" s="68"/>
      <c r="M710" s="68">
        <f>+M713</f>
        <v>0</v>
      </c>
      <c r="N710" s="68"/>
    </row>
    <row r="711" spans="1:14" hidden="1" x14ac:dyDescent="0.25">
      <c r="A711" s="90">
        <v>1</v>
      </c>
      <c r="B711" s="212" t="s">
        <v>334</v>
      </c>
      <c r="C711" s="213"/>
      <c r="D711" s="213"/>
      <c r="E711" s="213"/>
      <c r="F711" s="213"/>
      <c r="G711" s="214"/>
      <c r="H711" s="111">
        <f>+K711</f>
        <v>0</v>
      </c>
      <c r="I711" s="86">
        <v>1</v>
      </c>
      <c r="J711" s="111">
        <f>+K711</f>
        <v>0</v>
      </c>
      <c r="K711" s="70">
        <f>+[1]ШС22!$T$15</f>
        <v>0</v>
      </c>
      <c r="L711" s="68"/>
      <c r="M711" s="68">
        <f>+IF(K711=0,0,1)</f>
        <v>0</v>
      </c>
      <c r="N711" s="68"/>
    </row>
    <row r="712" spans="1:14" hidden="1" x14ac:dyDescent="0.25">
      <c r="A712" s="90">
        <v>1</v>
      </c>
      <c r="B712" s="212" t="s">
        <v>334</v>
      </c>
      <c r="C712" s="213"/>
      <c r="D712" s="213"/>
      <c r="E712" s="213"/>
      <c r="F712" s="213"/>
      <c r="G712" s="214"/>
      <c r="H712" s="111">
        <f>+K714</f>
        <v>0</v>
      </c>
      <c r="I712" s="86">
        <v>1</v>
      </c>
      <c r="J712" s="111">
        <f>+K712</f>
        <v>0</v>
      </c>
      <c r="K712" s="70">
        <f>+[1]ШС22!$U$15</f>
        <v>0</v>
      </c>
      <c r="L712" s="68"/>
      <c r="M712" s="68">
        <f>+IF(K712=0,0,1)</f>
        <v>0</v>
      </c>
      <c r="N712" s="68"/>
    </row>
    <row r="713" spans="1:14" hidden="1" x14ac:dyDescent="0.25">
      <c r="A713" s="90"/>
      <c r="B713" s="212" t="s">
        <v>209</v>
      </c>
      <c r="C713" s="213"/>
      <c r="D713" s="213"/>
      <c r="E713" s="213"/>
      <c r="F713" s="213"/>
      <c r="G713" s="214"/>
      <c r="H713" s="90" t="s">
        <v>210</v>
      </c>
      <c r="I713" s="83" t="s">
        <v>210</v>
      </c>
      <c r="J713" s="111">
        <f>+J711+J712</f>
        <v>0</v>
      </c>
      <c r="K713" s="10"/>
      <c r="L713" s="68"/>
      <c r="M713" s="68">
        <f>+IF(J713=0,0,1)</f>
        <v>0</v>
      </c>
      <c r="N713" s="68"/>
    </row>
    <row r="714" spans="1:14" hidden="1" x14ac:dyDescent="0.25">
      <c r="M714" s="138">
        <f>+M715</f>
        <v>0</v>
      </c>
    </row>
    <row r="715" spans="1:14" ht="15.75" hidden="1" x14ac:dyDescent="0.25">
      <c r="A715" s="196" t="s">
        <v>266</v>
      </c>
      <c r="B715" s="196"/>
      <c r="C715" s="196"/>
      <c r="D715" s="196"/>
      <c r="E715" s="196"/>
      <c r="F715" s="196"/>
      <c r="G715" s="196"/>
      <c r="H715" s="196"/>
      <c r="I715" s="196"/>
      <c r="J715" s="196"/>
      <c r="K715" s="70"/>
      <c r="L715" s="68"/>
      <c r="M715" s="68">
        <f t="shared" ref="M715:M718" si="57">+M716</f>
        <v>0</v>
      </c>
      <c r="N715" s="68"/>
    </row>
    <row r="716" spans="1:14" hidden="1" x14ac:dyDescent="0.25">
      <c r="A716" s="114"/>
      <c r="B716" s="114"/>
      <c r="C716" s="114"/>
      <c r="D716" s="114"/>
      <c r="E716" s="114"/>
      <c r="F716" s="114"/>
      <c r="G716" s="69"/>
      <c r="H716" s="69"/>
      <c r="I716" s="69"/>
      <c r="J716" s="69"/>
      <c r="K716" s="70"/>
      <c r="L716" s="68"/>
      <c r="M716" s="68">
        <f t="shared" si="57"/>
        <v>0</v>
      </c>
      <c r="N716" s="68"/>
    </row>
    <row r="717" spans="1:14" ht="15.75" hidden="1" x14ac:dyDescent="0.25">
      <c r="A717" s="116" t="s">
        <v>173</v>
      </c>
      <c r="B717" s="117"/>
      <c r="C717" s="114"/>
      <c r="D717" s="73" t="str">
        <f>+D703</f>
        <v>81307017Ш10200005</v>
      </c>
      <c r="E717" s="118"/>
      <c r="F717" s="118"/>
      <c r="G717" s="118"/>
      <c r="H717" s="118"/>
      <c r="I717" s="118"/>
      <c r="J717" s="118"/>
      <c r="K717" s="70"/>
      <c r="L717" s="68"/>
      <c r="M717" s="68">
        <f t="shared" si="57"/>
        <v>0</v>
      </c>
      <c r="N717" s="68"/>
    </row>
    <row r="718" spans="1:14" hidden="1" x14ac:dyDescent="0.25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70"/>
      <c r="L718" s="68"/>
      <c r="M718" s="68">
        <f t="shared" si="57"/>
        <v>0</v>
      </c>
      <c r="N718" s="68"/>
    </row>
    <row r="719" spans="1:14" ht="15.75" hidden="1" x14ac:dyDescent="0.25">
      <c r="A719" s="116" t="s">
        <v>175</v>
      </c>
      <c r="B719" s="117"/>
      <c r="C719" s="114"/>
      <c r="D719" s="78" t="s">
        <v>301</v>
      </c>
      <c r="E719" s="119"/>
      <c r="F719" s="119"/>
      <c r="G719" s="119"/>
      <c r="H719" s="119"/>
      <c r="I719" s="119"/>
      <c r="J719" s="119"/>
      <c r="K719" s="70"/>
      <c r="L719" s="68"/>
      <c r="M719" s="68">
        <f>+IF(M729+M748+M738=0,0,1)</f>
        <v>0</v>
      </c>
      <c r="N719" s="68"/>
    </row>
    <row r="720" spans="1:14" ht="15.75" hidden="1" x14ac:dyDescent="0.25">
      <c r="A720" s="116"/>
      <c r="B720" s="117"/>
      <c r="C720" s="120"/>
      <c r="D720" s="120"/>
      <c r="E720" s="120"/>
      <c r="F720" s="120"/>
      <c r="G720" s="69"/>
      <c r="H720" s="69"/>
      <c r="I720" s="69"/>
      <c r="J720" s="69"/>
      <c r="K720" s="70"/>
      <c r="L720" s="68"/>
      <c r="M720" s="68">
        <f>+M721</f>
        <v>0</v>
      </c>
      <c r="N720" s="68"/>
    </row>
    <row r="721" spans="1:14" ht="15.75" hidden="1" x14ac:dyDescent="0.25">
      <c r="A721" s="196" t="s">
        <v>336</v>
      </c>
      <c r="B721" s="196"/>
      <c r="C721" s="196"/>
      <c r="D721" s="196"/>
      <c r="E721" s="196"/>
      <c r="F721" s="196"/>
      <c r="G721" s="196"/>
      <c r="H721" s="196"/>
      <c r="I721" s="196"/>
      <c r="J721" s="196"/>
      <c r="K721" s="70"/>
      <c r="L721" s="68"/>
      <c r="M721" s="68">
        <f t="shared" ref="M721:M726" si="58">+M722</f>
        <v>0</v>
      </c>
      <c r="N721" s="68"/>
    </row>
    <row r="722" spans="1:14" hidden="1" x14ac:dyDescent="0.25">
      <c r="A722" s="121"/>
      <c r="B722" s="121"/>
      <c r="C722" s="121"/>
      <c r="D722" s="121"/>
      <c r="E722" s="121"/>
      <c r="F722" s="121"/>
      <c r="G722" s="69"/>
      <c r="H722" s="69"/>
      <c r="I722" s="69"/>
      <c r="J722" s="69"/>
      <c r="K722" s="70"/>
      <c r="L722" s="68"/>
      <c r="M722" s="68">
        <f t="shared" si="58"/>
        <v>0</v>
      </c>
      <c r="N722" s="68"/>
    </row>
    <row r="723" spans="1:14" hidden="1" x14ac:dyDescent="0.25">
      <c r="A723" s="79" t="s">
        <v>178</v>
      </c>
      <c r="B723" s="197" t="s">
        <v>240</v>
      </c>
      <c r="C723" s="198"/>
      <c r="D723" s="198"/>
      <c r="E723" s="198"/>
      <c r="F723" s="198"/>
      <c r="G723" s="199"/>
      <c r="H723" s="79" t="s">
        <v>242</v>
      </c>
      <c r="I723" s="79" t="s">
        <v>337</v>
      </c>
      <c r="J723" s="80" t="s">
        <v>244</v>
      </c>
      <c r="K723" s="70"/>
      <c r="L723" s="68"/>
      <c r="M723" s="68">
        <f t="shared" si="58"/>
        <v>0</v>
      </c>
      <c r="N723" s="68"/>
    </row>
    <row r="724" spans="1:14" hidden="1" x14ac:dyDescent="0.25">
      <c r="A724" s="81" t="s">
        <v>185</v>
      </c>
      <c r="B724" s="81"/>
      <c r="C724" s="93"/>
      <c r="D724" s="93"/>
      <c r="E724" s="93"/>
      <c r="F724" s="93"/>
      <c r="G724" s="93"/>
      <c r="H724" s="81" t="s">
        <v>338</v>
      </c>
      <c r="I724" s="81" t="s">
        <v>339</v>
      </c>
      <c r="J724" s="82" t="s">
        <v>288</v>
      </c>
      <c r="K724" s="70"/>
      <c r="L724" s="68"/>
      <c r="M724" s="68">
        <f t="shared" si="58"/>
        <v>0</v>
      </c>
      <c r="N724" s="68"/>
    </row>
    <row r="725" spans="1:14" hidden="1" x14ac:dyDescent="0.25">
      <c r="A725" s="81"/>
      <c r="B725" s="81"/>
      <c r="C725" s="93"/>
      <c r="D725" s="93"/>
      <c r="E725" s="93"/>
      <c r="F725" s="93"/>
      <c r="G725" s="93"/>
      <c r="H725" s="81" t="s">
        <v>340</v>
      </c>
      <c r="I725" s="81" t="s">
        <v>218</v>
      </c>
      <c r="J725" s="82"/>
      <c r="K725" s="70"/>
      <c r="L725" s="68"/>
      <c r="M725" s="68">
        <f t="shared" si="58"/>
        <v>0</v>
      </c>
      <c r="N725" s="68"/>
    </row>
    <row r="726" spans="1:14" hidden="1" x14ac:dyDescent="0.25">
      <c r="A726" s="83">
        <v>1</v>
      </c>
      <c r="B726" s="200">
        <v>2</v>
      </c>
      <c r="C726" s="201"/>
      <c r="D726" s="201"/>
      <c r="E726" s="201"/>
      <c r="F726" s="201"/>
      <c r="G726" s="202"/>
      <c r="H726" s="83">
        <v>3</v>
      </c>
      <c r="I726" s="83">
        <v>4</v>
      </c>
      <c r="J726" s="84">
        <v>5</v>
      </c>
      <c r="K726" s="70"/>
      <c r="L726" s="68"/>
      <c r="M726" s="68">
        <f t="shared" si="58"/>
        <v>0</v>
      </c>
      <c r="N726" s="68"/>
    </row>
    <row r="727" spans="1:14" hidden="1" x14ac:dyDescent="0.25">
      <c r="A727" s="122">
        <v>1</v>
      </c>
      <c r="B727" s="122" t="s">
        <v>341</v>
      </c>
      <c r="C727" s="123"/>
      <c r="D727" s="123"/>
      <c r="E727" s="123"/>
      <c r="F727" s="123"/>
      <c r="G727" s="123"/>
      <c r="H727" s="139">
        <v>1</v>
      </c>
      <c r="I727" s="124">
        <f>+J727/H727</f>
        <v>0</v>
      </c>
      <c r="J727" s="140">
        <f>+K727</f>
        <v>0</v>
      </c>
      <c r="K727" s="70">
        <f>+[1]ШС22!$V$15</f>
        <v>0</v>
      </c>
      <c r="L727" s="68"/>
      <c r="M727" s="68">
        <f>+IF(K727=0,0,1)</f>
        <v>0</v>
      </c>
      <c r="N727" s="68"/>
    </row>
    <row r="728" spans="1:14" hidden="1" x14ac:dyDescent="0.25">
      <c r="A728" s="122"/>
      <c r="B728" s="122"/>
      <c r="C728" s="123"/>
      <c r="D728" s="123"/>
      <c r="E728" s="123"/>
      <c r="F728" s="123"/>
      <c r="G728" s="123"/>
      <c r="H728" s="125"/>
      <c r="I728" s="122"/>
      <c r="J728" s="141"/>
      <c r="K728" s="70"/>
      <c r="L728" s="68"/>
      <c r="M728" s="68">
        <f>+M729</f>
        <v>0</v>
      </c>
      <c r="N728" s="68"/>
    </row>
    <row r="729" spans="1:14" hidden="1" x14ac:dyDescent="0.25">
      <c r="A729" s="122"/>
      <c r="B729" s="125" t="s">
        <v>209</v>
      </c>
      <c r="C729" s="126"/>
      <c r="D729" s="126"/>
      <c r="E729" s="126"/>
      <c r="F729" s="126"/>
      <c r="G729" s="126"/>
      <c r="H729" s="125"/>
      <c r="I729" s="125"/>
      <c r="J729" s="111">
        <f>+J727</f>
        <v>0</v>
      </c>
      <c r="K729" s="70"/>
      <c r="L729" s="68"/>
      <c r="M729" s="68">
        <f>+M727</f>
        <v>0</v>
      </c>
      <c r="N729" s="68"/>
    </row>
    <row r="730" spans="1:14" ht="15.75" hidden="1" x14ac:dyDescent="0.25">
      <c r="A730" s="116"/>
      <c r="B730" s="117"/>
      <c r="C730" s="120"/>
      <c r="D730" s="120"/>
      <c r="E730" s="120"/>
      <c r="F730" s="120"/>
      <c r="G730" s="69"/>
      <c r="H730" s="69"/>
      <c r="I730" s="69"/>
      <c r="J730" s="69"/>
      <c r="K730" s="70"/>
      <c r="L730" s="68"/>
      <c r="M730" s="68">
        <f>+M731</f>
        <v>0</v>
      </c>
      <c r="N730" s="68"/>
    </row>
    <row r="731" spans="1:14" ht="15.75" hidden="1" x14ac:dyDescent="0.25">
      <c r="A731" s="196" t="s">
        <v>281</v>
      </c>
      <c r="B731" s="196"/>
      <c r="C731" s="196"/>
      <c r="D731" s="196"/>
      <c r="E731" s="196"/>
      <c r="F731" s="196"/>
      <c r="G731" s="196"/>
      <c r="H731" s="196"/>
      <c r="I731" s="196"/>
      <c r="J731" s="196"/>
      <c r="K731" s="70"/>
      <c r="L731" s="68"/>
      <c r="M731" s="68">
        <f t="shared" ref="M731:M737" si="59">+M732</f>
        <v>0</v>
      </c>
      <c r="N731" s="68"/>
    </row>
    <row r="732" spans="1:14" hidden="1" x14ac:dyDescent="0.25">
      <c r="A732" s="114"/>
      <c r="B732" s="114"/>
      <c r="C732" s="114"/>
      <c r="D732" s="114"/>
      <c r="E732" s="114"/>
      <c r="F732" s="69"/>
      <c r="G732" s="69"/>
      <c r="H732" s="69"/>
      <c r="I732" s="69"/>
      <c r="J732" s="69"/>
      <c r="K732" s="70"/>
      <c r="L732" s="68"/>
      <c r="M732" s="68">
        <f t="shared" si="59"/>
        <v>0</v>
      </c>
      <c r="N732" s="68"/>
    </row>
    <row r="733" spans="1:14" hidden="1" x14ac:dyDescent="0.25">
      <c r="A733" s="79" t="s">
        <v>178</v>
      </c>
      <c r="B733" s="197" t="s">
        <v>240</v>
      </c>
      <c r="C733" s="198"/>
      <c r="D733" s="198"/>
      <c r="E733" s="198"/>
      <c r="F733" s="198"/>
      <c r="G733" s="198"/>
      <c r="H733" s="199"/>
      <c r="I733" s="79" t="s">
        <v>242</v>
      </c>
      <c r="J733" s="80" t="s">
        <v>268</v>
      </c>
      <c r="K733" s="70"/>
      <c r="L733" s="68"/>
      <c r="M733" s="68">
        <f t="shared" si="59"/>
        <v>0</v>
      </c>
      <c r="N733" s="68"/>
    </row>
    <row r="734" spans="1:14" hidden="1" x14ac:dyDescent="0.25">
      <c r="A734" s="81" t="s">
        <v>185</v>
      </c>
      <c r="B734" s="81"/>
      <c r="C734" s="93"/>
      <c r="D734" s="93"/>
      <c r="E734" s="93"/>
      <c r="F734" s="93"/>
      <c r="G734" s="93"/>
      <c r="H734" s="128"/>
      <c r="I734" s="81" t="s">
        <v>282</v>
      </c>
      <c r="J734" s="82" t="s">
        <v>283</v>
      </c>
      <c r="K734" s="70"/>
      <c r="L734" s="68"/>
      <c r="M734" s="68">
        <f t="shared" si="59"/>
        <v>0</v>
      </c>
      <c r="N734" s="68"/>
    </row>
    <row r="735" spans="1:14" hidden="1" x14ac:dyDescent="0.25">
      <c r="A735" s="81"/>
      <c r="B735" s="81"/>
      <c r="C735" s="93"/>
      <c r="D735" s="93"/>
      <c r="E735" s="93"/>
      <c r="F735" s="93"/>
      <c r="G735" s="93"/>
      <c r="H735" s="129"/>
      <c r="I735" s="81"/>
      <c r="J735" s="82"/>
      <c r="K735" s="70"/>
      <c r="L735" s="68"/>
      <c r="M735" s="68">
        <f t="shared" si="59"/>
        <v>0</v>
      </c>
      <c r="N735" s="68"/>
    </row>
    <row r="736" spans="1:14" hidden="1" x14ac:dyDescent="0.25">
      <c r="A736" s="83">
        <v>1</v>
      </c>
      <c r="B736" s="200">
        <v>2</v>
      </c>
      <c r="C736" s="201"/>
      <c r="D736" s="201"/>
      <c r="E736" s="201"/>
      <c r="F736" s="201"/>
      <c r="G736" s="201"/>
      <c r="H736" s="202"/>
      <c r="I736" s="83">
        <v>3</v>
      </c>
      <c r="J736" s="84">
        <v>4</v>
      </c>
      <c r="K736" s="70"/>
      <c r="L736" s="68"/>
      <c r="M736" s="68">
        <f t="shared" si="59"/>
        <v>0</v>
      </c>
      <c r="N736" s="68"/>
    </row>
    <row r="737" spans="1:14" hidden="1" x14ac:dyDescent="0.25">
      <c r="A737" s="83">
        <v>1</v>
      </c>
      <c r="B737" s="125" t="s">
        <v>335</v>
      </c>
      <c r="C737" s="126"/>
      <c r="D737" s="126"/>
      <c r="E737" s="126"/>
      <c r="F737" s="126"/>
      <c r="G737" s="126"/>
      <c r="H737" s="126"/>
      <c r="I737" s="124">
        <v>1</v>
      </c>
      <c r="J737" s="111">
        <f>+K738</f>
        <v>0</v>
      </c>
      <c r="K737" s="70"/>
      <c r="L737" s="68"/>
      <c r="M737" s="68">
        <f t="shared" si="59"/>
        <v>0</v>
      </c>
      <c r="N737" s="68"/>
    </row>
    <row r="738" spans="1:14" hidden="1" x14ac:dyDescent="0.25">
      <c r="A738" s="83"/>
      <c r="B738" s="125" t="s">
        <v>209</v>
      </c>
      <c r="C738" s="126"/>
      <c r="D738" s="126"/>
      <c r="E738" s="126"/>
      <c r="F738" s="126"/>
      <c r="G738" s="126"/>
      <c r="H738" s="126"/>
      <c r="I738" s="83" t="s">
        <v>210</v>
      </c>
      <c r="J738" s="111">
        <f>+SUM(J737:J737)</f>
        <v>0</v>
      </c>
      <c r="K738" s="70">
        <f>+[1]ШС22!$W$15</f>
        <v>0</v>
      </c>
      <c r="L738" s="68"/>
      <c r="M738" s="68">
        <f t="shared" ref="M738" si="60">+IF(K738=0,0,1)</f>
        <v>0</v>
      </c>
      <c r="N738" s="68"/>
    </row>
    <row r="739" spans="1:14" ht="15.75" hidden="1" x14ac:dyDescent="0.25">
      <c r="A739" s="127"/>
      <c r="B739" s="127"/>
      <c r="C739" s="127"/>
      <c r="D739" s="127"/>
      <c r="E739" s="127"/>
      <c r="F739" s="72"/>
      <c r="G739" s="72"/>
      <c r="H739" s="72"/>
      <c r="I739" s="72"/>
      <c r="J739" s="72"/>
      <c r="K739" s="70"/>
      <c r="L739" s="68"/>
      <c r="M739" s="68">
        <f t="shared" ref="M739:M747" si="61">+M740</f>
        <v>0</v>
      </c>
      <c r="N739" s="68"/>
    </row>
    <row r="740" spans="1:14" ht="15.75" hidden="1" x14ac:dyDescent="0.25">
      <c r="A740" s="196" t="s">
        <v>285</v>
      </c>
      <c r="B740" s="196"/>
      <c r="C740" s="196"/>
      <c r="D740" s="196"/>
      <c r="E740" s="196"/>
      <c r="F740" s="196"/>
      <c r="G740" s="196"/>
      <c r="H740" s="196"/>
      <c r="I740" s="196"/>
      <c r="J740" s="196"/>
      <c r="K740" s="70"/>
      <c r="L740" s="68"/>
      <c r="M740" s="68">
        <f t="shared" si="61"/>
        <v>0</v>
      </c>
      <c r="N740" s="68"/>
    </row>
    <row r="741" spans="1:14" ht="15.75" hidden="1" x14ac:dyDescent="0.25">
      <c r="A741" s="114"/>
      <c r="B741" s="114"/>
      <c r="C741" s="114"/>
      <c r="D741" s="114"/>
      <c r="E741" s="114"/>
      <c r="F741" s="72"/>
      <c r="G741" s="72"/>
      <c r="H741" s="72"/>
      <c r="I741" s="72"/>
      <c r="J741" s="72"/>
      <c r="K741" s="70"/>
      <c r="L741" s="68"/>
      <c r="M741" s="68">
        <f t="shared" si="61"/>
        <v>0</v>
      </c>
      <c r="N741" s="68"/>
    </row>
    <row r="742" spans="1:14" hidden="1" x14ac:dyDescent="0.25">
      <c r="A742" s="79" t="s">
        <v>178</v>
      </c>
      <c r="B742" s="197" t="s">
        <v>240</v>
      </c>
      <c r="C742" s="198"/>
      <c r="D742" s="198"/>
      <c r="E742" s="198"/>
      <c r="F742" s="198"/>
      <c r="G742" s="199"/>
      <c r="H742" s="79" t="s">
        <v>242</v>
      </c>
      <c r="I742" s="79" t="s">
        <v>286</v>
      </c>
      <c r="J742" s="79" t="s">
        <v>244</v>
      </c>
      <c r="K742" s="70"/>
      <c r="L742" s="68"/>
      <c r="M742" s="68">
        <f t="shared" si="61"/>
        <v>0</v>
      </c>
      <c r="N742" s="68"/>
    </row>
    <row r="743" spans="1:14" hidden="1" x14ac:dyDescent="0.25">
      <c r="A743" s="81" t="s">
        <v>185</v>
      </c>
      <c r="B743" s="81"/>
      <c r="C743" s="93"/>
      <c r="D743" s="93"/>
      <c r="E743" s="93"/>
      <c r="F743" s="93"/>
      <c r="G743" s="93"/>
      <c r="H743" s="81"/>
      <c r="I743" s="81" t="s">
        <v>287</v>
      </c>
      <c r="J743" s="81" t="s">
        <v>288</v>
      </c>
      <c r="K743" s="70"/>
      <c r="L743" s="68"/>
      <c r="M743" s="68">
        <f t="shared" si="61"/>
        <v>0</v>
      </c>
      <c r="N743" s="68"/>
    </row>
    <row r="744" spans="1:14" hidden="1" x14ac:dyDescent="0.25">
      <c r="A744" s="81"/>
      <c r="B744" s="81"/>
      <c r="C744" s="93"/>
      <c r="D744" s="93"/>
      <c r="E744" s="93"/>
      <c r="F744" s="93"/>
      <c r="G744" s="93"/>
      <c r="H744" s="81"/>
      <c r="I744" s="81" t="s">
        <v>218</v>
      </c>
      <c r="J744" s="81"/>
      <c r="K744" s="70"/>
      <c r="L744" s="68"/>
      <c r="M744" s="68">
        <f t="shared" si="61"/>
        <v>0</v>
      </c>
      <c r="N744" s="68"/>
    </row>
    <row r="745" spans="1:14" hidden="1" x14ac:dyDescent="0.25">
      <c r="A745" s="83">
        <v>1</v>
      </c>
      <c r="B745" s="200">
        <v>2</v>
      </c>
      <c r="C745" s="201"/>
      <c r="D745" s="201"/>
      <c r="E745" s="201"/>
      <c r="F745" s="201"/>
      <c r="G745" s="202"/>
      <c r="H745" s="83">
        <v>3</v>
      </c>
      <c r="I745" s="83">
        <v>4</v>
      </c>
      <c r="J745" s="83">
        <v>5</v>
      </c>
      <c r="K745" s="70"/>
      <c r="L745" s="68"/>
      <c r="M745" s="68">
        <f t="shared" si="61"/>
        <v>0</v>
      </c>
      <c r="N745" s="68"/>
    </row>
    <row r="746" spans="1:14" hidden="1" x14ac:dyDescent="0.25">
      <c r="A746" s="83">
        <v>1</v>
      </c>
      <c r="B746" s="122" t="s">
        <v>324</v>
      </c>
      <c r="C746" s="96"/>
      <c r="D746" s="96"/>
      <c r="E746" s="96"/>
      <c r="F746" s="96"/>
      <c r="G746" s="96"/>
      <c r="H746" s="90">
        <v>1</v>
      </c>
      <c r="I746" s="111">
        <f>+J746/H746</f>
        <v>0</v>
      </c>
      <c r="J746" s="87">
        <f>+K748</f>
        <v>0</v>
      </c>
      <c r="K746" s="70"/>
      <c r="L746" s="68"/>
      <c r="M746" s="68">
        <f t="shared" si="61"/>
        <v>0</v>
      </c>
      <c r="N746" s="68"/>
    </row>
    <row r="747" spans="1:14" hidden="1" x14ac:dyDescent="0.25">
      <c r="A747" s="83"/>
      <c r="B747" s="122"/>
      <c r="C747" s="123"/>
      <c r="D747" s="123"/>
      <c r="E747" s="123"/>
      <c r="F747" s="123"/>
      <c r="G747" s="123"/>
      <c r="H747" s="122"/>
      <c r="I747" s="122"/>
      <c r="J747" s="111"/>
      <c r="K747" s="70"/>
      <c r="L747" s="68"/>
      <c r="M747" s="68">
        <f t="shared" si="61"/>
        <v>0</v>
      </c>
      <c r="N747" s="68"/>
    </row>
    <row r="748" spans="1:14" hidden="1" x14ac:dyDescent="0.25">
      <c r="A748" s="83"/>
      <c r="B748" s="125" t="s">
        <v>209</v>
      </c>
      <c r="C748" s="126"/>
      <c r="D748" s="126"/>
      <c r="E748" s="126"/>
      <c r="F748" s="126"/>
      <c r="G748" s="126"/>
      <c r="H748" s="83" t="s">
        <v>210</v>
      </c>
      <c r="I748" s="83" t="s">
        <v>210</v>
      </c>
      <c r="J748" s="111">
        <f>+K748</f>
        <v>0</v>
      </c>
      <c r="K748" s="70">
        <f>+[1]ШС22!$Y$15</f>
        <v>0</v>
      </c>
      <c r="L748" s="137"/>
      <c r="M748" s="68">
        <f>+IF(K748=0,0,1)</f>
        <v>0</v>
      </c>
      <c r="N748" s="68"/>
    </row>
    <row r="749" spans="1:14" hidden="1" x14ac:dyDescent="0.25">
      <c r="M749" s="138">
        <f>+M750</f>
        <v>0</v>
      </c>
    </row>
    <row r="750" spans="1:14" ht="15.75" hidden="1" x14ac:dyDescent="0.25">
      <c r="A750" s="196" t="s">
        <v>266</v>
      </c>
      <c r="B750" s="196"/>
      <c r="C750" s="196"/>
      <c r="D750" s="196"/>
      <c r="E750" s="196"/>
      <c r="F750" s="196"/>
      <c r="G750" s="196"/>
      <c r="H750" s="196"/>
      <c r="I750" s="196"/>
      <c r="J750" s="196"/>
      <c r="K750" s="70"/>
      <c r="L750" s="68"/>
      <c r="M750" s="68">
        <f t="shared" ref="M750:M753" si="62">+M751</f>
        <v>0</v>
      </c>
      <c r="N750" s="68"/>
    </row>
    <row r="751" spans="1:14" hidden="1" x14ac:dyDescent="0.25">
      <c r="A751" s="114"/>
      <c r="B751" s="114"/>
      <c r="C751" s="114"/>
      <c r="D751" s="114"/>
      <c r="E751" s="114"/>
      <c r="F751" s="114"/>
      <c r="G751" s="69"/>
      <c r="H751" s="69"/>
      <c r="I751" s="69"/>
      <c r="J751" s="69"/>
      <c r="K751" s="70"/>
      <c r="L751" s="68"/>
      <c r="M751" s="68">
        <f t="shared" si="62"/>
        <v>0</v>
      </c>
      <c r="N751" s="68"/>
    </row>
    <row r="752" spans="1:14" ht="15.75" hidden="1" x14ac:dyDescent="0.25">
      <c r="A752" s="116" t="s">
        <v>173</v>
      </c>
      <c r="B752" s="117"/>
      <c r="C752" s="114"/>
      <c r="D752" s="73" t="str">
        <f>+[1]Авт!N146</f>
        <v>81307017Ш20100005</v>
      </c>
      <c r="E752" s="118"/>
      <c r="F752" s="118"/>
      <c r="G752" s="118"/>
      <c r="H752" s="118"/>
      <c r="I752" s="118"/>
      <c r="J752" s="118"/>
      <c r="K752" s="70"/>
      <c r="L752" s="68"/>
      <c r="M752" s="68">
        <f t="shared" si="62"/>
        <v>0</v>
      </c>
      <c r="N752" s="68"/>
    </row>
    <row r="753" spans="1:14" hidden="1" x14ac:dyDescent="0.25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70"/>
      <c r="L753" s="68"/>
      <c r="M753" s="68">
        <f t="shared" si="62"/>
        <v>0</v>
      </c>
      <c r="N753" s="68"/>
    </row>
    <row r="754" spans="1:14" ht="15.75" hidden="1" x14ac:dyDescent="0.25">
      <c r="A754" s="116" t="s">
        <v>175</v>
      </c>
      <c r="B754" s="117"/>
      <c r="C754" s="114"/>
      <c r="D754" s="78" t="s">
        <v>301</v>
      </c>
      <c r="E754" s="119"/>
      <c r="F754" s="119"/>
      <c r="G754" s="119"/>
      <c r="H754" s="119"/>
      <c r="I754" s="119"/>
      <c r="J754" s="119"/>
      <c r="K754" s="70"/>
      <c r="L754" s="68"/>
      <c r="M754" s="68">
        <f>IF(M763+M773&gt;0,1,0)</f>
        <v>0</v>
      </c>
      <c r="N754" s="68"/>
    </row>
    <row r="755" spans="1:14" ht="15.75" hidden="1" x14ac:dyDescent="0.25">
      <c r="A755" s="116"/>
      <c r="B755" s="117"/>
      <c r="C755" s="120"/>
      <c r="D755" s="120"/>
      <c r="E755" s="120"/>
      <c r="F755" s="120"/>
      <c r="G755" s="69"/>
      <c r="H755" s="69"/>
      <c r="I755" s="69"/>
      <c r="J755" s="69"/>
      <c r="K755" s="70"/>
      <c r="L755" s="68"/>
      <c r="M755" s="68">
        <f>+M756</f>
        <v>0</v>
      </c>
      <c r="N755" s="68"/>
    </row>
    <row r="756" spans="1:14" ht="15.75" hidden="1" x14ac:dyDescent="0.25">
      <c r="A756" s="196" t="s">
        <v>281</v>
      </c>
      <c r="B756" s="196"/>
      <c r="C756" s="196"/>
      <c r="D756" s="196"/>
      <c r="E756" s="196"/>
      <c r="F756" s="196"/>
      <c r="G756" s="196"/>
      <c r="H756" s="196"/>
      <c r="I756" s="196"/>
      <c r="J756" s="196"/>
      <c r="K756" s="70"/>
      <c r="L756" s="68"/>
      <c r="M756" s="68">
        <f t="shared" ref="M756:M760" si="63">+M757</f>
        <v>0</v>
      </c>
      <c r="N756" s="68"/>
    </row>
    <row r="757" spans="1:14" hidden="1" x14ac:dyDescent="0.25">
      <c r="A757" s="114"/>
      <c r="B757" s="114"/>
      <c r="C757" s="114"/>
      <c r="D757" s="114"/>
      <c r="E757" s="114"/>
      <c r="F757" s="69"/>
      <c r="G757" s="69"/>
      <c r="H757" s="69"/>
      <c r="I757" s="69"/>
      <c r="J757" s="69"/>
      <c r="K757" s="70"/>
      <c r="L757" s="68"/>
      <c r="M757" s="68">
        <f t="shared" si="63"/>
        <v>0</v>
      </c>
      <c r="N757" s="68"/>
    </row>
    <row r="758" spans="1:14" hidden="1" x14ac:dyDescent="0.25">
      <c r="A758" s="79" t="s">
        <v>178</v>
      </c>
      <c r="B758" s="197" t="s">
        <v>240</v>
      </c>
      <c r="C758" s="198"/>
      <c r="D758" s="198"/>
      <c r="E758" s="198"/>
      <c r="F758" s="198"/>
      <c r="G758" s="198"/>
      <c r="H758" s="199"/>
      <c r="I758" s="79" t="s">
        <v>242</v>
      </c>
      <c r="J758" s="80" t="s">
        <v>268</v>
      </c>
      <c r="K758" s="70"/>
      <c r="L758" s="68"/>
      <c r="M758" s="68">
        <f t="shared" si="63"/>
        <v>0</v>
      </c>
      <c r="N758" s="68"/>
    </row>
    <row r="759" spans="1:14" hidden="1" x14ac:dyDescent="0.25">
      <c r="A759" s="81" t="s">
        <v>185</v>
      </c>
      <c r="B759" s="81"/>
      <c r="C759" s="93"/>
      <c r="D759" s="93"/>
      <c r="E759" s="93"/>
      <c r="F759" s="93"/>
      <c r="G759" s="93"/>
      <c r="H759" s="128"/>
      <c r="I759" s="81" t="s">
        <v>282</v>
      </c>
      <c r="J759" s="82" t="s">
        <v>283</v>
      </c>
      <c r="K759" s="70"/>
      <c r="L759" s="68"/>
      <c r="M759" s="68">
        <f t="shared" si="63"/>
        <v>0</v>
      </c>
      <c r="N759" s="68"/>
    </row>
    <row r="760" spans="1:14" hidden="1" x14ac:dyDescent="0.25">
      <c r="A760" s="81"/>
      <c r="B760" s="81"/>
      <c r="C760" s="93"/>
      <c r="D760" s="93"/>
      <c r="E760" s="93"/>
      <c r="F760" s="93"/>
      <c r="G760" s="93"/>
      <c r="H760" s="129"/>
      <c r="I760" s="81"/>
      <c r="J760" s="82"/>
      <c r="K760" s="70"/>
      <c r="L760" s="68"/>
      <c r="M760" s="68">
        <f t="shared" si="63"/>
        <v>0</v>
      </c>
      <c r="N760" s="68"/>
    </row>
    <row r="761" spans="1:14" hidden="1" x14ac:dyDescent="0.25">
      <c r="A761" s="83">
        <v>1</v>
      </c>
      <c r="B761" s="200">
        <v>2</v>
      </c>
      <c r="C761" s="201"/>
      <c r="D761" s="201"/>
      <c r="E761" s="201"/>
      <c r="F761" s="201"/>
      <c r="G761" s="201"/>
      <c r="H761" s="202"/>
      <c r="I761" s="83">
        <v>3</v>
      </c>
      <c r="J761" s="84">
        <v>4</v>
      </c>
      <c r="K761" s="70"/>
      <c r="L761" s="68"/>
      <c r="M761" s="68">
        <f>+M762</f>
        <v>0</v>
      </c>
      <c r="N761" s="68"/>
    </row>
    <row r="762" spans="1:14" hidden="1" x14ac:dyDescent="0.25">
      <c r="A762" s="83">
        <v>1</v>
      </c>
      <c r="B762" s="125" t="s">
        <v>335</v>
      </c>
      <c r="C762" s="126"/>
      <c r="D762" s="126"/>
      <c r="E762" s="126"/>
      <c r="F762" s="126"/>
      <c r="G762" s="126"/>
      <c r="H762" s="126"/>
      <c r="I762" s="124">
        <v>1</v>
      </c>
      <c r="J762" s="111">
        <f>+K763</f>
        <v>0</v>
      </c>
      <c r="K762" s="70"/>
      <c r="L762" s="68"/>
      <c r="M762" s="68">
        <f>+M763</f>
        <v>0</v>
      </c>
      <c r="N762" s="68"/>
    </row>
    <row r="763" spans="1:14" hidden="1" x14ac:dyDescent="0.25">
      <c r="A763" s="83"/>
      <c r="B763" s="125" t="s">
        <v>209</v>
      </c>
      <c r="C763" s="126"/>
      <c r="D763" s="126"/>
      <c r="E763" s="126"/>
      <c r="F763" s="126"/>
      <c r="G763" s="126"/>
      <c r="H763" s="126"/>
      <c r="I763" s="83" t="s">
        <v>210</v>
      </c>
      <c r="J763" s="111">
        <f>+SUM(J762:J762)</f>
        <v>0</v>
      </c>
      <c r="K763" s="70">
        <f>+[1]ШС22!$W$15</f>
        <v>0</v>
      </c>
      <c r="L763" s="68"/>
      <c r="M763" s="68">
        <f t="shared" ref="M763" si="64">+IF(K763=0,0,1)</f>
        <v>0</v>
      </c>
      <c r="N763" s="68"/>
    </row>
    <row r="764" spans="1:14" ht="15.75" hidden="1" x14ac:dyDescent="0.25">
      <c r="A764" s="127"/>
      <c r="B764" s="127"/>
      <c r="C764" s="127"/>
      <c r="D764" s="127"/>
      <c r="E764" s="127"/>
      <c r="F764" s="72"/>
      <c r="G764" s="72"/>
      <c r="H764" s="72"/>
      <c r="I764" s="72"/>
      <c r="J764" s="72"/>
      <c r="K764" s="70"/>
      <c r="L764" s="68"/>
      <c r="M764" s="68">
        <f t="shared" ref="M764:M772" si="65">+M765</f>
        <v>0</v>
      </c>
      <c r="N764" s="68"/>
    </row>
    <row r="765" spans="1:14" ht="15.75" hidden="1" x14ac:dyDescent="0.25">
      <c r="A765" s="196" t="s">
        <v>285</v>
      </c>
      <c r="B765" s="196"/>
      <c r="C765" s="196"/>
      <c r="D765" s="196"/>
      <c r="E765" s="196"/>
      <c r="F765" s="196"/>
      <c r="G765" s="196"/>
      <c r="H765" s="196"/>
      <c r="I765" s="196"/>
      <c r="J765" s="196"/>
      <c r="K765" s="70"/>
      <c r="L765" s="68"/>
      <c r="M765" s="68">
        <f t="shared" si="65"/>
        <v>0</v>
      </c>
      <c r="N765" s="68"/>
    </row>
    <row r="766" spans="1:14" ht="15.75" hidden="1" x14ac:dyDescent="0.25">
      <c r="A766" s="114"/>
      <c r="B766" s="114"/>
      <c r="C766" s="114"/>
      <c r="D766" s="114"/>
      <c r="E766" s="114"/>
      <c r="F766" s="72"/>
      <c r="G766" s="72"/>
      <c r="H766" s="72"/>
      <c r="I766" s="72"/>
      <c r="J766" s="72"/>
      <c r="K766" s="70"/>
      <c r="L766" s="68"/>
      <c r="M766" s="68">
        <f t="shared" si="65"/>
        <v>0</v>
      </c>
      <c r="N766" s="68"/>
    </row>
    <row r="767" spans="1:14" hidden="1" x14ac:dyDescent="0.25">
      <c r="A767" s="79" t="s">
        <v>178</v>
      </c>
      <c r="B767" s="197" t="s">
        <v>240</v>
      </c>
      <c r="C767" s="198"/>
      <c r="D767" s="198"/>
      <c r="E767" s="198"/>
      <c r="F767" s="198"/>
      <c r="G767" s="199"/>
      <c r="H767" s="79" t="s">
        <v>242</v>
      </c>
      <c r="I767" s="79" t="s">
        <v>286</v>
      </c>
      <c r="J767" s="79" t="s">
        <v>244</v>
      </c>
      <c r="K767" s="70"/>
      <c r="L767" s="68"/>
      <c r="M767" s="68">
        <f t="shared" si="65"/>
        <v>0</v>
      </c>
      <c r="N767" s="68"/>
    </row>
    <row r="768" spans="1:14" hidden="1" x14ac:dyDescent="0.25">
      <c r="A768" s="81" t="s">
        <v>185</v>
      </c>
      <c r="B768" s="81"/>
      <c r="C768" s="93"/>
      <c r="D768" s="93"/>
      <c r="E768" s="93"/>
      <c r="F768" s="93"/>
      <c r="G768" s="93"/>
      <c r="H768" s="81"/>
      <c r="I768" s="81" t="s">
        <v>287</v>
      </c>
      <c r="J768" s="81" t="s">
        <v>288</v>
      </c>
      <c r="K768" s="70"/>
      <c r="L768" s="68"/>
      <c r="M768" s="68">
        <f t="shared" si="65"/>
        <v>0</v>
      </c>
      <c r="N768" s="68"/>
    </row>
    <row r="769" spans="1:14" hidden="1" x14ac:dyDescent="0.25">
      <c r="A769" s="81"/>
      <c r="B769" s="81"/>
      <c r="C769" s="93"/>
      <c r="D769" s="93"/>
      <c r="E769" s="93"/>
      <c r="F769" s="93"/>
      <c r="G769" s="93"/>
      <c r="H769" s="81"/>
      <c r="I769" s="81" t="s">
        <v>218</v>
      </c>
      <c r="J769" s="81"/>
      <c r="K769" s="70"/>
      <c r="L769" s="68"/>
      <c r="M769" s="68">
        <f t="shared" si="65"/>
        <v>0</v>
      </c>
      <c r="N769" s="68"/>
    </row>
    <row r="770" spans="1:14" hidden="1" x14ac:dyDescent="0.25">
      <c r="A770" s="83">
        <v>1</v>
      </c>
      <c r="B770" s="200">
        <v>2</v>
      </c>
      <c r="C770" s="201"/>
      <c r="D770" s="201"/>
      <c r="E770" s="201"/>
      <c r="F770" s="201"/>
      <c r="G770" s="202"/>
      <c r="H770" s="83">
        <v>3</v>
      </c>
      <c r="I770" s="83">
        <v>4</v>
      </c>
      <c r="J770" s="83">
        <v>5</v>
      </c>
      <c r="K770" s="70"/>
      <c r="L770" s="68"/>
      <c r="M770" s="68">
        <f t="shared" si="65"/>
        <v>0</v>
      </c>
      <c r="N770" s="68"/>
    </row>
    <row r="771" spans="1:14" hidden="1" x14ac:dyDescent="0.25">
      <c r="A771" s="83">
        <v>1</v>
      </c>
      <c r="B771" s="122" t="s">
        <v>324</v>
      </c>
      <c r="C771" s="96"/>
      <c r="D771" s="96"/>
      <c r="E771" s="96"/>
      <c r="F771" s="96"/>
      <c r="G771" s="96"/>
      <c r="H771" s="90">
        <v>1</v>
      </c>
      <c r="I771" s="111">
        <f>+J771/H771</f>
        <v>0</v>
      </c>
      <c r="J771" s="87">
        <f>+K773</f>
        <v>0</v>
      </c>
      <c r="K771" s="70"/>
      <c r="L771" s="68"/>
      <c r="M771" s="68">
        <f t="shared" si="65"/>
        <v>0</v>
      </c>
      <c r="N771" s="68"/>
    </row>
    <row r="772" spans="1:14" hidden="1" x14ac:dyDescent="0.25">
      <c r="A772" s="83"/>
      <c r="B772" s="122"/>
      <c r="C772" s="123"/>
      <c r="D772" s="123"/>
      <c r="E772" s="123"/>
      <c r="F772" s="123"/>
      <c r="G772" s="123"/>
      <c r="H772" s="122"/>
      <c r="I772" s="122"/>
      <c r="J772" s="111"/>
      <c r="K772" s="70"/>
      <c r="L772" s="68"/>
      <c r="M772" s="68">
        <f t="shared" si="65"/>
        <v>0</v>
      </c>
      <c r="N772" s="68"/>
    </row>
    <row r="773" spans="1:14" hidden="1" x14ac:dyDescent="0.25">
      <c r="A773" s="83"/>
      <c r="B773" s="125" t="s">
        <v>209</v>
      </c>
      <c r="C773" s="126"/>
      <c r="D773" s="126"/>
      <c r="E773" s="126"/>
      <c r="F773" s="126"/>
      <c r="G773" s="126"/>
      <c r="H773" s="83" t="s">
        <v>210</v>
      </c>
      <c r="I773" s="83" t="s">
        <v>210</v>
      </c>
      <c r="J773" s="111">
        <f>+K773</f>
        <v>0</v>
      </c>
      <c r="K773" s="70">
        <f>+[1]ШС22!$BW$15</f>
        <v>0</v>
      </c>
      <c r="L773" s="137"/>
      <c r="M773" s="68">
        <f>+IF(K773=0,0,1)</f>
        <v>0</v>
      </c>
      <c r="N773" s="68"/>
    </row>
    <row r="774" spans="1:14" hidden="1" x14ac:dyDescent="0.25">
      <c r="M774" s="68">
        <f t="shared" ref="M774:M786" si="66">+M775</f>
        <v>0</v>
      </c>
    </row>
    <row r="775" spans="1:14" ht="15.75" hidden="1" x14ac:dyDescent="0.25">
      <c r="A775" s="215" t="s">
        <v>256</v>
      </c>
      <c r="B775" s="215"/>
      <c r="C775" s="215"/>
      <c r="D775" s="215"/>
      <c r="E775" s="215"/>
      <c r="F775" s="215"/>
      <c r="G775" s="215"/>
      <c r="H775" s="215"/>
      <c r="I775" s="215"/>
      <c r="J775" s="215"/>
      <c r="M775" s="68">
        <f t="shared" si="66"/>
        <v>0</v>
      </c>
    </row>
    <row r="776" spans="1:14" hidden="1" x14ac:dyDescent="0.2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M776" s="68">
        <f t="shared" si="66"/>
        <v>0</v>
      </c>
    </row>
    <row r="777" spans="1:14" ht="15.75" hidden="1" x14ac:dyDescent="0.25">
      <c r="A777" s="71" t="s">
        <v>173</v>
      </c>
      <c r="B777" s="112"/>
      <c r="C777" s="112"/>
      <c r="D777" s="73" t="str">
        <f>+D752</f>
        <v>81307017Ш20100005</v>
      </c>
      <c r="E777" s="113"/>
      <c r="F777" s="113"/>
      <c r="G777" s="113"/>
      <c r="H777" s="113"/>
      <c r="I777" s="113"/>
      <c r="J777" s="113"/>
      <c r="M777" s="68">
        <f t="shared" si="66"/>
        <v>0</v>
      </c>
    </row>
    <row r="778" spans="1:14" hidden="1" x14ac:dyDescent="0.25">
      <c r="A778" s="67"/>
      <c r="B778" s="67"/>
      <c r="C778" s="67"/>
      <c r="D778" s="92"/>
      <c r="E778" s="67"/>
      <c r="F778" s="67"/>
      <c r="G778" s="67"/>
      <c r="H778" s="67"/>
      <c r="I778" s="67"/>
      <c r="J778" s="67"/>
      <c r="M778" s="68">
        <f t="shared" si="66"/>
        <v>0</v>
      </c>
    </row>
    <row r="779" spans="1:14" ht="15.75" hidden="1" x14ac:dyDescent="0.25">
      <c r="A779" s="71" t="s">
        <v>175</v>
      </c>
      <c r="B779" s="112"/>
      <c r="C779" s="112"/>
      <c r="D779" s="78" t="s">
        <v>301</v>
      </c>
      <c r="E779" s="115"/>
      <c r="F779" s="115"/>
      <c r="G779" s="115"/>
      <c r="H779" s="115"/>
      <c r="I779" s="115"/>
      <c r="J779" s="115"/>
      <c r="M779" s="68">
        <f t="shared" si="66"/>
        <v>0</v>
      </c>
    </row>
    <row r="780" spans="1:14" hidden="1" x14ac:dyDescent="0.25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M780" s="68">
        <f t="shared" si="66"/>
        <v>0</v>
      </c>
    </row>
    <row r="781" spans="1:14" hidden="1" x14ac:dyDescent="0.25">
      <c r="A781" s="79" t="s">
        <v>178</v>
      </c>
      <c r="B781" s="197" t="s">
        <v>240</v>
      </c>
      <c r="C781" s="198"/>
      <c r="D781" s="198"/>
      <c r="E781" s="198"/>
      <c r="F781" s="198"/>
      <c r="G781" s="199"/>
      <c r="H781" s="79" t="s">
        <v>257</v>
      </c>
      <c r="I781" s="79" t="s">
        <v>258</v>
      </c>
      <c r="J781" s="80" t="s">
        <v>259</v>
      </c>
      <c r="M781" s="68">
        <f t="shared" si="66"/>
        <v>0</v>
      </c>
    </row>
    <row r="782" spans="1:14" hidden="1" x14ac:dyDescent="0.25">
      <c r="A782" s="81" t="s">
        <v>185</v>
      </c>
      <c r="B782" s="81"/>
      <c r="C782" s="93"/>
      <c r="D782" s="93"/>
      <c r="E782" s="93"/>
      <c r="F782" s="93"/>
      <c r="G782" s="93"/>
      <c r="H782" s="81" t="s">
        <v>260</v>
      </c>
      <c r="I782" s="81" t="s">
        <v>261</v>
      </c>
      <c r="J782" s="82" t="s">
        <v>262</v>
      </c>
      <c r="M782" s="68">
        <f t="shared" si="66"/>
        <v>0</v>
      </c>
    </row>
    <row r="783" spans="1:14" hidden="1" x14ac:dyDescent="0.25">
      <c r="A783" s="81"/>
      <c r="B783" s="81"/>
      <c r="C783" s="93"/>
      <c r="D783" s="93"/>
      <c r="E783" s="93"/>
      <c r="F783" s="93"/>
      <c r="G783" s="93"/>
      <c r="H783" s="81"/>
      <c r="I783" s="81"/>
      <c r="J783" s="82" t="s">
        <v>263</v>
      </c>
      <c r="M783" s="68">
        <f t="shared" si="66"/>
        <v>0</v>
      </c>
    </row>
    <row r="784" spans="1:14" hidden="1" x14ac:dyDescent="0.25">
      <c r="A784" s="81"/>
      <c r="B784" s="81"/>
      <c r="C784" s="93"/>
      <c r="D784" s="93"/>
      <c r="E784" s="93"/>
      <c r="F784" s="93"/>
      <c r="G784" s="93"/>
      <c r="H784" s="81"/>
      <c r="I784" s="81"/>
      <c r="J784" s="82" t="s">
        <v>264</v>
      </c>
      <c r="M784" s="68">
        <f t="shared" si="66"/>
        <v>0</v>
      </c>
    </row>
    <row r="785" spans="1:14" hidden="1" x14ac:dyDescent="0.25">
      <c r="A785" s="83">
        <v>1</v>
      </c>
      <c r="B785" s="200">
        <v>2</v>
      </c>
      <c r="C785" s="201"/>
      <c r="D785" s="201"/>
      <c r="E785" s="201"/>
      <c r="F785" s="201"/>
      <c r="G785" s="202"/>
      <c r="H785" s="83">
        <v>3</v>
      </c>
      <c r="I785" s="83">
        <v>4</v>
      </c>
      <c r="J785" s="84">
        <v>5</v>
      </c>
      <c r="M785" s="68">
        <f t="shared" si="66"/>
        <v>0</v>
      </c>
    </row>
    <row r="786" spans="1:14" hidden="1" x14ac:dyDescent="0.25">
      <c r="A786" s="90">
        <v>1</v>
      </c>
      <c r="B786" s="212" t="s">
        <v>342</v>
      </c>
      <c r="C786" s="213"/>
      <c r="D786" s="213"/>
      <c r="E786" s="213"/>
      <c r="F786" s="213"/>
      <c r="G786" s="214"/>
      <c r="H786" s="111">
        <f>+J786/I786*100</f>
        <v>0</v>
      </c>
      <c r="I786" s="83">
        <v>100</v>
      </c>
      <c r="J786" s="111">
        <f>+K788</f>
        <v>0</v>
      </c>
      <c r="M786" s="68">
        <f t="shared" si="66"/>
        <v>0</v>
      </c>
    </row>
    <row r="787" spans="1:14" hidden="1" x14ac:dyDescent="0.25">
      <c r="A787" s="90"/>
      <c r="B787" s="200"/>
      <c r="C787" s="201"/>
      <c r="D787" s="201"/>
      <c r="E787" s="201"/>
      <c r="F787" s="201"/>
      <c r="G787" s="202"/>
      <c r="H787" s="90"/>
      <c r="I787" s="83"/>
      <c r="J787" s="99"/>
      <c r="M787" s="68">
        <f>+M788</f>
        <v>0</v>
      </c>
    </row>
    <row r="788" spans="1:14" hidden="1" x14ac:dyDescent="0.25">
      <c r="A788" s="90"/>
      <c r="B788" s="212" t="s">
        <v>209</v>
      </c>
      <c r="C788" s="213"/>
      <c r="D788" s="213"/>
      <c r="E788" s="213"/>
      <c r="F788" s="213"/>
      <c r="G788" s="214"/>
      <c r="H788" s="83"/>
      <c r="I788" s="83" t="s">
        <v>210</v>
      </c>
      <c r="J788" s="111">
        <f>+J786</f>
        <v>0</v>
      </c>
      <c r="K788" s="10">
        <f>+[1]ШС22!$BV$15</f>
        <v>0</v>
      </c>
      <c r="M788" s="68">
        <f>+IF(K788=0,0,1)</f>
        <v>0</v>
      </c>
    </row>
    <row r="789" spans="1:14" hidden="1" x14ac:dyDescent="0.25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70"/>
      <c r="L789" s="68"/>
      <c r="M789" s="68">
        <f t="shared" ref="M789:M799" si="67">+M790</f>
        <v>0</v>
      </c>
      <c r="N789" s="68"/>
    </row>
    <row r="790" spans="1:14" ht="15.75" hidden="1" x14ac:dyDescent="0.25">
      <c r="A790" s="215" t="s">
        <v>293</v>
      </c>
      <c r="B790" s="215"/>
      <c r="C790" s="215"/>
      <c r="D790" s="215"/>
      <c r="E790" s="215"/>
      <c r="F790" s="215"/>
      <c r="G790" s="215"/>
      <c r="H790" s="215"/>
      <c r="I790" s="215"/>
      <c r="J790" s="215"/>
      <c r="K790" s="65"/>
      <c r="L790" s="68"/>
      <c r="M790" s="68">
        <f t="shared" si="67"/>
        <v>0</v>
      </c>
      <c r="N790" s="68"/>
    </row>
    <row r="791" spans="1:14" hidden="1" x14ac:dyDescent="0.2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70"/>
      <c r="L791" s="68"/>
      <c r="M791" s="68">
        <f t="shared" si="67"/>
        <v>0</v>
      </c>
      <c r="N791" s="68"/>
    </row>
    <row r="792" spans="1:14" ht="15.75" hidden="1" x14ac:dyDescent="0.25">
      <c r="A792" s="71" t="s">
        <v>173</v>
      </c>
      <c r="B792" s="112"/>
      <c r="C792" s="112"/>
      <c r="D792" s="73" t="str">
        <f>+[1]Авт!N151</f>
        <v>81307017Ш20200005</v>
      </c>
      <c r="E792" s="113"/>
      <c r="F792" s="113"/>
      <c r="G792" s="113"/>
      <c r="H792" s="113"/>
      <c r="I792" s="113"/>
      <c r="J792" s="113"/>
      <c r="K792" s="70"/>
      <c r="L792" s="68"/>
      <c r="M792" s="68">
        <f t="shared" si="67"/>
        <v>0</v>
      </c>
      <c r="N792" s="68"/>
    </row>
    <row r="793" spans="1:14" hidden="1" x14ac:dyDescent="0.2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70"/>
      <c r="L793" s="68"/>
      <c r="M793" s="68">
        <f t="shared" si="67"/>
        <v>0</v>
      </c>
      <c r="N793" s="68"/>
    </row>
    <row r="794" spans="1:14" ht="15.75" hidden="1" x14ac:dyDescent="0.25">
      <c r="A794" s="71" t="s">
        <v>175</v>
      </c>
      <c r="B794" s="112"/>
      <c r="C794" s="112"/>
      <c r="D794" s="78" t="s">
        <v>301</v>
      </c>
      <c r="E794" s="115"/>
      <c r="F794" s="115"/>
      <c r="G794" s="115"/>
      <c r="H794" s="115"/>
      <c r="I794" s="115"/>
      <c r="J794" s="115"/>
      <c r="K794" s="70"/>
      <c r="L794" s="68"/>
      <c r="M794" s="68">
        <f t="shared" si="67"/>
        <v>0</v>
      </c>
      <c r="N794" s="68"/>
    </row>
    <row r="795" spans="1:14" hidden="1" x14ac:dyDescent="0.25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70"/>
      <c r="L795" s="68"/>
      <c r="M795" s="68">
        <f t="shared" si="67"/>
        <v>0</v>
      </c>
      <c r="N795" s="68"/>
    </row>
    <row r="796" spans="1:14" hidden="1" x14ac:dyDescent="0.25">
      <c r="A796" s="79" t="s">
        <v>178</v>
      </c>
      <c r="B796" s="197" t="s">
        <v>294</v>
      </c>
      <c r="C796" s="198"/>
      <c r="D796" s="198"/>
      <c r="E796" s="198"/>
      <c r="F796" s="198"/>
      <c r="G796" s="199"/>
      <c r="H796" s="79" t="s">
        <v>295</v>
      </c>
      <c r="I796" s="79" t="s">
        <v>242</v>
      </c>
      <c r="J796" s="80" t="s">
        <v>296</v>
      </c>
      <c r="K796" s="70"/>
      <c r="L796" s="68"/>
      <c r="M796" s="68">
        <f t="shared" si="67"/>
        <v>0</v>
      </c>
      <c r="N796" s="68"/>
    </row>
    <row r="797" spans="1:14" hidden="1" x14ac:dyDescent="0.25">
      <c r="A797" s="81" t="s">
        <v>185</v>
      </c>
      <c r="B797" s="81"/>
      <c r="C797" s="93"/>
      <c r="D797" s="93"/>
      <c r="E797" s="93"/>
      <c r="F797" s="93"/>
      <c r="G797" s="93"/>
      <c r="H797" s="81" t="s">
        <v>297</v>
      </c>
      <c r="I797" s="81" t="s">
        <v>246</v>
      </c>
      <c r="J797" s="82" t="s">
        <v>298</v>
      </c>
      <c r="K797" s="70"/>
      <c r="L797" s="68"/>
      <c r="M797" s="68">
        <f t="shared" si="67"/>
        <v>0</v>
      </c>
      <c r="N797" s="68"/>
    </row>
    <row r="798" spans="1:14" hidden="1" x14ac:dyDescent="0.25">
      <c r="A798" s="81"/>
      <c r="B798" s="81"/>
      <c r="C798" s="93"/>
      <c r="D798" s="93"/>
      <c r="E798" s="93"/>
      <c r="F798" s="93"/>
      <c r="G798" s="93"/>
      <c r="H798" s="81"/>
      <c r="I798" s="81"/>
      <c r="J798" s="82" t="s">
        <v>288</v>
      </c>
      <c r="K798" s="70"/>
      <c r="L798" s="68"/>
      <c r="M798" s="68">
        <f t="shared" si="67"/>
        <v>0</v>
      </c>
      <c r="N798" s="68"/>
    </row>
    <row r="799" spans="1:14" hidden="1" x14ac:dyDescent="0.25">
      <c r="A799" s="83">
        <v>1</v>
      </c>
      <c r="B799" s="200">
        <v>2</v>
      </c>
      <c r="C799" s="201"/>
      <c r="D799" s="201"/>
      <c r="E799" s="201"/>
      <c r="F799" s="201"/>
      <c r="G799" s="202"/>
      <c r="H799" s="83">
        <v>3</v>
      </c>
      <c r="I799" s="83">
        <v>4</v>
      </c>
      <c r="J799" s="84">
        <v>5</v>
      </c>
      <c r="K799" s="70"/>
      <c r="L799" s="68"/>
      <c r="M799" s="68">
        <f t="shared" si="67"/>
        <v>0</v>
      </c>
      <c r="N799" s="68"/>
    </row>
    <row r="800" spans="1:14" hidden="1" x14ac:dyDescent="0.25">
      <c r="A800" s="90">
        <v>1</v>
      </c>
      <c r="B800" s="212" t="s">
        <v>334</v>
      </c>
      <c r="C800" s="213"/>
      <c r="D800" s="213"/>
      <c r="E800" s="213"/>
      <c r="F800" s="213"/>
      <c r="G800" s="214"/>
      <c r="H800" s="111">
        <f>+K800</f>
        <v>0</v>
      </c>
      <c r="I800" s="86">
        <v>1</v>
      </c>
      <c r="J800" s="111">
        <f>+K800</f>
        <v>0</v>
      </c>
      <c r="K800" s="70">
        <f>+[1]ШС22!$BY$15</f>
        <v>0</v>
      </c>
      <c r="L800" s="68"/>
      <c r="M800" s="68">
        <f>+IF(K800=0,0,1)</f>
        <v>0</v>
      </c>
      <c r="N800" s="68"/>
    </row>
    <row r="801" spans="1:14" hidden="1" x14ac:dyDescent="0.25">
      <c r="A801" s="90"/>
      <c r="B801" s="212"/>
      <c r="C801" s="213"/>
      <c r="D801" s="213"/>
      <c r="E801" s="213"/>
      <c r="F801" s="213"/>
      <c r="G801" s="214"/>
      <c r="H801" s="111"/>
      <c r="I801" s="86"/>
      <c r="J801" s="111"/>
      <c r="K801" s="70"/>
      <c r="L801" s="68"/>
      <c r="M801" s="68">
        <f>+M802</f>
        <v>0</v>
      </c>
      <c r="N801" s="68"/>
    </row>
    <row r="802" spans="1:14" hidden="1" x14ac:dyDescent="0.25">
      <c r="A802" s="90"/>
      <c r="B802" s="212" t="s">
        <v>209</v>
      </c>
      <c r="C802" s="213"/>
      <c r="D802" s="213"/>
      <c r="E802" s="213"/>
      <c r="F802" s="213"/>
      <c r="G802" s="214"/>
      <c r="H802" s="90" t="s">
        <v>210</v>
      </c>
      <c r="I802" s="83" t="s">
        <v>210</v>
      </c>
      <c r="J802" s="111">
        <f>+J800+J801</f>
        <v>0</v>
      </c>
      <c r="K802" s="10"/>
      <c r="L802" s="68"/>
      <c r="M802" s="68">
        <f>+M800</f>
        <v>0</v>
      </c>
      <c r="N802" s="68"/>
    </row>
    <row r="803" spans="1:14" ht="15.75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0"/>
      <c r="L803" s="68"/>
      <c r="M803" s="68">
        <f t="shared" ref="M803:M817" si="68">+M804</f>
        <v>1</v>
      </c>
      <c r="N803" s="68"/>
    </row>
    <row r="804" spans="1:14" ht="15.75" x14ac:dyDescent="0.25">
      <c r="A804" s="196" t="s">
        <v>266</v>
      </c>
      <c r="B804" s="196"/>
      <c r="C804" s="196"/>
      <c r="D804" s="196"/>
      <c r="E804" s="196"/>
      <c r="F804" s="196"/>
      <c r="G804" s="196"/>
      <c r="H804" s="196"/>
      <c r="I804" s="196"/>
      <c r="J804" s="196"/>
      <c r="K804" s="70"/>
      <c r="L804" s="68"/>
      <c r="M804" s="68">
        <f t="shared" si="68"/>
        <v>1</v>
      </c>
      <c r="N804" s="68"/>
    </row>
    <row r="805" spans="1:14" x14ac:dyDescent="0.25">
      <c r="A805" s="114"/>
      <c r="B805" s="114"/>
      <c r="C805" s="114"/>
      <c r="D805" s="114"/>
      <c r="E805" s="114"/>
      <c r="F805" s="114"/>
      <c r="G805" s="69"/>
      <c r="H805" s="69"/>
      <c r="I805" s="69"/>
      <c r="J805" s="69"/>
      <c r="K805" s="70"/>
      <c r="L805" s="68"/>
      <c r="M805" s="68">
        <f t="shared" si="68"/>
        <v>1</v>
      </c>
      <c r="N805" s="68"/>
    </row>
    <row r="806" spans="1:14" ht="15.75" x14ac:dyDescent="0.25">
      <c r="A806" s="116" t="s">
        <v>173</v>
      </c>
      <c r="B806" s="117"/>
      <c r="C806" s="114"/>
      <c r="D806" s="73" t="str">
        <f>+[1]Авт!N152</f>
        <v>81307017Ш203S3090</v>
      </c>
      <c r="E806" s="118"/>
      <c r="F806" s="118"/>
      <c r="G806" s="118"/>
      <c r="H806" s="118"/>
      <c r="I806" s="118"/>
      <c r="J806" s="118"/>
      <c r="K806" s="70"/>
      <c r="L806" s="68"/>
      <c r="M806" s="68">
        <f t="shared" si="68"/>
        <v>1</v>
      </c>
      <c r="N806" s="68"/>
    </row>
    <row r="807" spans="1:14" x14ac:dyDescent="0.25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70"/>
      <c r="L807" s="68"/>
      <c r="M807" s="68">
        <f t="shared" si="68"/>
        <v>1</v>
      </c>
      <c r="N807" s="68"/>
    </row>
    <row r="808" spans="1:14" ht="15.75" x14ac:dyDescent="0.25">
      <c r="A808" s="116" t="s">
        <v>175</v>
      </c>
      <c r="B808" s="117"/>
      <c r="C808" s="114"/>
      <c r="D808" s="78" t="s">
        <v>176</v>
      </c>
      <c r="E808" s="119"/>
      <c r="F808" s="119"/>
      <c r="G808" s="119"/>
      <c r="H808" s="119"/>
      <c r="I808" s="119"/>
      <c r="J808" s="119"/>
      <c r="K808" s="70"/>
      <c r="L808" s="68"/>
      <c r="M808" s="68">
        <f t="shared" si="68"/>
        <v>1</v>
      </c>
      <c r="N808" s="68"/>
    </row>
    <row r="809" spans="1:14" ht="15.75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0"/>
      <c r="L809" s="68"/>
      <c r="M809" s="68">
        <f t="shared" si="68"/>
        <v>1</v>
      </c>
      <c r="N809" s="68"/>
    </row>
    <row r="810" spans="1:14" ht="15.75" x14ac:dyDescent="0.25">
      <c r="A810" s="196" t="s">
        <v>285</v>
      </c>
      <c r="B810" s="196"/>
      <c r="C810" s="196"/>
      <c r="D810" s="196"/>
      <c r="E810" s="196"/>
      <c r="F810" s="196"/>
      <c r="G810" s="196"/>
      <c r="H810" s="196"/>
      <c r="I810" s="196"/>
      <c r="J810" s="196"/>
      <c r="K810" s="70"/>
      <c r="L810" s="68"/>
      <c r="M810" s="68">
        <f t="shared" si="68"/>
        <v>1</v>
      </c>
      <c r="N810" s="68"/>
    </row>
    <row r="811" spans="1:14" ht="15.75" x14ac:dyDescent="0.25">
      <c r="A811" s="114"/>
      <c r="B811" s="114"/>
      <c r="C811" s="114"/>
      <c r="D811" s="114"/>
      <c r="E811" s="114"/>
      <c r="F811" s="72"/>
      <c r="G811" s="72"/>
      <c r="H811" s="72"/>
      <c r="I811" s="72"/>
      <c r="J811" s="72"/>
      <c r="K811" s="70"/>
      <c r="L811" s="68"/>
      <c r="M811" s="68">
        <f t="shared" si="68"/>
        <v>1</v>
      </c>
      <c r="N811" s="68"/>
    </row>
    <row r="812" spans="1:14" x14ac:dyDescent="0.25">
      <c r="A812" s="79" t="s">
        <v>178</v>
      </c>
      <c r="B812" s="197" t="s">
        <v>240</v>
      </c>
      <c r="C812" s="198"/>
      <c r="D812" s="198"/>
      <c r="E812" s="198"/>
      <c r="F812" s="198"/>
      <c r="G812" s="199"/>
      <c r="H812" s="79" t="s">
        <v>331</v>
      </c>
      <c r="I812" s="79" t="s">
        <v>286</v>
      </c>
      <c r="J812" s="79" t="s">
        <v>244</v>
      </c>
      <c r="K812" s="70"/>
      <c r="L812" s="68"/>
      <c r="M812" s="68">
        <f t="shared" si="68"/>
        <v>1</v>
      </c>
      <c r="N812" s="68"/>
    </row>
    <row r="813" spans="1:14" x14ac:dyDescent="0.25">
      <c r="A813" s="81" t="s">
        <v>185</v>
      </c>
      <c r="B813" s="81"/>
      <c r="C813" s="93"/>
      <c r="D813" s="93"/>
      <c r="E813" s="93"/>
      <c r="F813" s="93"/>
      <c r="G813" s="93"/>
      <c r="H813" s="81" t="s">
        <v>332</v>
      </c>
      <c r="I813" s="81" t="s">
        <v>287</v>
      </c>
      <c r="J813" s="81" t="s">
        <v>288</v>
      </c>
      <c r="K813" s="70"/>
      <c r="L813" s="68"/>
      <c r="M813" s="68">
        <f t="shared" si="68"/>
        <v>1</v>
      </c>
      <c r="N813" s="68"/>
    </row>
    <row r="814" spans="1:14" x14ac:dyDescent="0.25">
      <c r="A814" s="81"/>
      <c r="B814" s="81"/>
      <c r="C814" s="93"/>
      <c r="D814" s="93"/>
      <c r="E814" s="93"/>
      <c r="F814" s="93"/>
      <c r="G814" s="93"/>
      <c r="H814" s="81"/>
      <c r="I814" s="81" t="s">
        <v>218</v>
      </c>
      <c r="J814" s="81"/>
      <c r="K814" s="70"/>
      <c r="L814" s="68"/>
      <c r="M814" s="68">
        <f t="shared" si="68"/>
        <v>1</v>
      </c>
      <c r="N814" s="68"/>
    </row>
    <row r="815" spans="1:14" x14ac:dyDescent="0.25">
      <c r="A815" s="83">
        <v>1</v>
      </c>
      <c r="B815" s="200">
        <v>2</v>
      </c>
      <c r="C815" s="201"/>
      <c r="D815" s="201"/>
      <c r="E815" s="201"/>
      <c r="F815" s="201"/>
      <c r="G815" s="202"/>
      <c r="H815" s="83">
        <v>3</v>
      </c>
      <c r="I815" s="83">
        <v>4</v>
      </c>
      <c r="J815" s="83">
        <v>5</v>
      </c>
      <c r="K815" s="70"/>
      <c r="L815" s="68"/>
      <c r="M815" s="68">
        <f t="shared" si="68"/>
        <v>1</v>
      </c>
      <c r="N815" s="68"/>
    </row>
    <row r="816" spans="1:14" x14ac:dyDescent="0.25">
      <c r="A816" s="83">
        <v>1</v>
      </c>
      <c r="B816" s="122" t="s">
        <v>333</v>
      </c>
      <c r="C816" s="123"/>
      <c r="D816" s="123"/>
      <c r="E816" s="123"/>
      <c r="F816" s="123"/>
      <c r="G816" s="123"/>
      <c r="H816" s="111">
        <f>+ROUND(J816/I816,2)</f>
        <v>768.66</v>
      </c>
      <c r="I816" s="111">
        <v>135.30000000000001</v>
      </c>
      <c r="J816" s="111">
        <f>+J818</f>
        <v>104000</v>
      </c>
      <c r="K816" s="70"/>
      <c r="L816" s="68"/>
      <c r="M816" s="68">
        <f t="shared" si="68"/>
        <v>1</v>
      </c>
      <c r="N816" s="68"/>
    </row>
    <row r="817" spans="1:14" x14ac:dyDescent="0.25">
      <c r="A817" s="83"/>
      <c r="B817" s="122"/>
      <c r="C817" s="123"/>
      <c r="D817" s="123"/>
      <c r="E817" s="123"/>
      <c r="F817" s="123"/>
      <c r="G817" s="123"/>
      <c r="H817" s="122"/>
      <c r="I817" s="122"/>
      <c r="J817" s="111"/>
      <c r="K817" s="70"/>
      <c r="L817" s="68"/>
      <c r="M817" s="68">
        <f t="shared" si="68"/>
        <v>1</v>
      </c>
      <c r="N817" s="68"/>
    </row>
    <row r="818" spans="1:14" x14ac:dyDescent="0.25">
      <c r="A818" s="83"/>
      <c r="B818" s="125" t="s">
        <v>209</v>
      </c>
      <c r="C818" s="126"/>
      <c r="D818" s="126"/>
      <c r="E818" s="126"/>
      <c r="F818" s="126"/>
      <c r="G818" s="126"/>
      <c r="H818" s="83" t="s">
        <v>210</v>
      </c>
      <c r="I818" s="83" t="s">
        <v>210</v>
      </c>
      <c r="J818" s="111">
        <f>+K818</f>
        <v>104000</v>
      </c>
      <c r="K818" s="70">
        <f>+[1]ШС22!$CD$15</f>
        <v>104000</v>
      </c>
      <c r="L818" s="68"/>
      <c r="M818" s="68">
        <f>+IF(K818=0,0,1)</f>
        <v>1</v>
      </c>
      <c r="N818" s="68"/>
    </row>
    <row r="819" spans="1:14" ht="15.75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0"/>
      <c r="L819" s="68"/>
      <c r="M819" s="68">
        <f t="shared" ref="M819:M833" si="69">+M820</f>
        <v>1</v>
      </c>
      <c r="N819" s="68"/>
    </row>
    <row r="820" spans="1:14" ht="15.75" x14ac:dyDescent="0.25">
      <c r="A820" s="196" t="s">
        <v>266</v>
      </c>
      <c r="B820" s="196"/>
      <c r="C820" s="196"/>
      <c r="D820" s="196"/>
      <c r="E820" s="196"/>
      <c r="F820" s="196"/>
      <c r="G820" s="196"/>
      <c r="H820" s="196"/>
      <c r="I820" s="196"/>
      <c r="J820" s="196"/>
      <c r="K820" s="70"/>
      <c r="L820" s="68"/>
      <c r="M820" s="68">
        <f t="shared" si="69"/>
        <v>1</v>
      </c>
      <c r="N820" s="68"/>
    </row>
    <row r="821" spans="1:14" x14ac:dyDescent="0.25">
      <c r="A821" s="114"/>
      <c r="B821" s="114"/>
      <c r="C821" s="114"/>
      <c r="D821" s="114"/>
      <c r="E821" s="114"/>
      <c r="F821" s="114"/>
      <c r="G821" s="69"/>
      <c r="H821" s="69"/>
      <c r="I821" s="69"/>
      <c r="J821" s="69"/>
      <c r="K821" s="70"/>
      <c r="L821" s="68"/>
      <c r="M821" s="68">
        <f t="shared" si="69"/>
        <v>1</v>
      </c>
      <c r="N821" s="68"/>
    </row>
    <row r="822" spans="1:14" ht="15.75" x14ac:dyDescent="0.25">
      <c r="A822" s="116" t="s">
        <v>173</v>
      </c>
      <c r="B822" s="117"/>
      <c r="C822" s="114"/>
      <c r="D822" s="73" t="str">
        <f>+D806</f>
        <v>81307017Ш203S3090</v>
      </c>
      <c r="E822" s="118"/>
      <c r="F822" s="118"/>
      <c r="G822" s="118"/>
      <c r="H822" s="118"/>
      <c r="I822" s="118"/>
      <c r="J822" s="118"/>
      <c r="K822" s="70"/>
      <c r="L822" s="68"/>
      <c r="M822" s="68">
        <f t="shared" si="69"/>
        <v>1</v>
      </c>
      <c r="N822" s="68"/>
    </row>
    <row r="823" spans="1:14" x14ac:dyDescent="0.25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70"/>
      <c r="L823" s="68"/>
      <c r="M823" s="68">
        <f t="shared" si="69"/>
        <v>1</v>
      </c>
      <c r="N823" s="68"/>
    </row>
    <row r="824" spans="1:14" ht="15.75" x14ac:dyDescent="0.25">
      <c r="A824" s="116" t="s">
        <v>175</v>
      </c>
      <c r="B824" s="117"/>
      <c r="C824" s="114"/>
      <c r="D824" s="78" t="s">
        <v>301</v>
      </c>
      <c r="E824" s="119"/>
      <c r="F824" s="119"/>
      <c r="G824" s="119"/>
      <c r="H824" s="119"/>
      <c r="I824" s="119"/>
      <c r="J824" s="119"/>
      <c r="K824" s="70"/>
      <c r="L824" s="68"/>
      <c r="M824" s="68">
        <f t="shared" si="69"/>
        <v>1</v>
      </c>
      <c r="N824" s="68"/>
    </row>
    <row r="825" spans="1:14" ht="15.75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0"/>
      <c r="L825" s="68"/>
      <c r="M825" s="68">
        <f t="shared" si="69"/>
        <v>1</v>
      </c>
      <c r="N825" s="68"/>
    </row>
    <row r="826" spans="1:14" ht="15.75" x14ac:dyDescent="0.25">
      <c r="A826" s="196" t="s">
        <v>285</v>
      </c>
      <c r="B826" s="196"/>
      <c r="C826" s="196"/>
      <c r="D826" s="196"/>
      <c r="E826" s="196"/>
      <c r="F826" s="196"/>
      <c r="G826" s="196"/>
      <c r="H826" s="196"/>
      <c r="I826" s="196"/>
      <c r="J826" s="196"/>
      <c r="K826" s="70"/>
      <c r="L826" s="68"/>
      <c r="M826" s="68">
        <f t="shared" si="69"/>
        <v>1</v>
      </c>
      <c r="N826" s="68"/>
    </row>
    <row r="827" spans="1:14" ht="15.75" x14ac:dyDescent="0.25">
      <c r="A827" s="114"/>
      <c r="B827" s="114"/>
      <c r="C827" s="114"/>
      <c r="D827" s="114"/>
      <c r="E827" s="114"/>
      <c r="F827" s="72"/>
      <c r="G827" s="72"/>
      <c r="H827" s="72"/>
      <c r="I827" s="72"/>
      <c r="J827" s="72"/>
      <c r="K827" s="70"/>
      <c r="L827" s="68"/>
      <c r="M827" s="68">
        <f t="shared" si="69"/>
        <v>1</v>
      </c>
      <c r="N827" s="68"/>
    </row>
    <row r="828" spans="1:14" x14ac:dyDescent="0.25">
      <c r="A828" s="79" t="s">
        <v>178</v>
      </c>
      <c r="B828" s="197" t="s">
        <v>240</v>
      </c>
      <c r="C828" s="198"/>
      <c r="D828" s="198"/>
      <c r="E828" s="198"/>
      <c r="F828" s="198"/>
      <c r="G828" s="199"/>
      <c r="H828" s="79" t="s">
        <v>331</v>
      </c>
      <c r="I828" s="79" t="s">
        <v>286</v>
      </c>
      <c r="J828" s="79" t="s">
        <v>244</v>
      </c>
      <c r="K828" s="70"/>
      <c r="L828" s="68"/>
      <c r="M828" s="68">
        <f t="shared" si="69"/>
        <v>1</v>
      </c>
      <c r="N828" s="68"/>
    </row>
    <row r="829" spans="1:14" x14ac:dyDescent="0.25">
      <c r="A829" s="81" t="s">
        <v>185</v>
      </c>
      <c r="B829" s="81"/>
      <c r="C829" s="93"/>
      <c r="D829" s="93"/>
      <c r="E829" s="93"/>
      <c r="F829" s="93"/>
      <c r="G829" s="93"/>
      <c r="H829" s="81" t="s">
        <v>332</v>
      </c>
      <c r="I829" s="81" t="s">
        <v>287</v>
      </c>
      <c r="J829" s="81" t="s">
        <v>288</v>
      </c>
      <c r="K829" s="70"/>
      <c r="L829" s="68"/>
      <c r="M829" s="68">
        <f t="shared" si="69"/>
        <v>1</v>
      </c>
      <c r="N829" s="68"/>
    </row>
    <row r="830" spans="1:14" x14ac:dyDescent="0.25">
      <c r="A830" s="81"/>
      <c r="B830" s="81"/>
      <c r="C830" s="93"/>
      <c r="D830" s="93"/>
      <c r="E830" s="93"/>
      <c r="F830" s="93"/>
      <c r="G830" s="93"/>
      <c r="H830" s="81"/>
      <c r="I830" s="81" t="s">
        <v>218</v>
      </c>
      <c r="J830" s="81"/>
      <c r="K830" s="70"/>
      <c r="L830" s="68"/>
      <c r="M830" s="68">
        <f t="shared" si="69"/>
        <v>1</v>
      </c>
      <c r="N830" s="68"/>
    </row>
    <row r="831" spans="1:14" x14ac:dyDescent="0.25">
      <c r="A831" s="83">
        <v>1</v>
      </c>
      <c r="B831" s="200">
        <v>2</v>
      </c>
      <c r="C831" s="201"/>
      <c r="D831" s="201"/>
      <c r="E831" s="201"/>
      <c r="F831" s="201"/>
      <c r="G831" s="202"/>
      <c r="H831" s="83">
        <v>3</v>
      </c>
      <c r="I831" s="83">
        <v>4</v>
      </c>
      <c r="J831" s="83">
        <v>5</v>
      </c>
      <c r="K831" s="70"/>
      <c r="L831" s="68"/>
      <c r="M831" s="68">
        <f t="shared" si="69"/>
        <v>1</v>
      </c>
      <c r="N831" s="68"/>
    </row>
    <row r="832" spans="1:14" x14ac:dyDescent="0.25">
      <c r="A832" s="83">
        <v>1</v>
      </c>
      <c r="B832" s="122" t="s">
        <v>333</v>
      </c>
      <c r="C832" s="123"/>
      <c r="D832" s="123"/>
      <c r="E832" s="123"/>
      <c r="F832" s="123"/>
      <c r="G832" s="123"/>
      <c r="H832" s="111">
        <f>+ROUND(J832/I832,2)</f>
        <v>194.43</v>
      </c>
      <c r="I832" s="111">
        <v>135.30000000000001</v>
      </c>
      <c r="J832" s="111">
        <f>+J834</f>
        <v>26307</v>
      </c>
      <c r="K832" s="70"/>
      <c r="L832" s="68"/>
      <c r="M832" s="68">
        <f t="shared" si="69"/>
        <v>1</v>
      </c>
      <c r="N832" s="68"/>
    </row>
    <row r="833" spans="1:14" x14ac:dyDescent="0.25">
      <c r="A833" s="83"/>
      <c r="B833" s="122"/>
      <c r="C833" s="123"/>
      <c r="D833" s="123"/>
      <c r="E833" s="123"/>
      <c r="F833" s="123"/>
      <c r="G833" s="123"/>
      <c r="H833" s="122"/>
      <c r="I833" s="122"/>
      <c r="J833" s="111"/>
      <c r="K833" s="70"/>
      <c r="L833" s="68"/>
      <c r="M833" s="68">
        <f t="shared" si="69"/>
        <v>1</v>
      </c>
      <c r="N833" s="68"/>
    </row>
    <row r="834" spans="1:14" x14ac:dyDescent="0.25">
      <c r="A834" s="83"/>
      <c r="B834" s="125" t="s">
        <v>209</v>
      </c>
      <c r="C834" s="126"/>
      <c r="D834" s="126"/>
      <c r="E834" s="126"/>
      <c r="F834" s="126"/>
      <c r="G834" s="126"/>
      <c r="H834" s="83" t="s">
        <v>210</v>
      </c>
      <c r="I834" s="83" t="s">
        <v>210</v>
      </c>
      <c r="J834" s="111">
        <f>+K834</f>
        <v>26307</v>
      </c>
      <c r="K834" s="70">
        <f>+[1]ШС22!$CE$15</f>
        <v>26307</v>
      </c>
      <c r="L834" s="68"/>
      <c r="M834" s="68">
        <f>+IF(K834=0,0,1)</f>
        <v>1</v>
      </c>
      <c r="N834" s="68"/>
    </row>
    <row r="835" spans="1:14" hidden="1" x14ac:dyDescent="0.25">
      <c r="M835" s="138">
        <f>+M836</f>
        <v>0</v>
      </c>
    </row>
    <row r="836" spans="1:14" ht="15.75" hidden="1" x14ac:dyDescent="0.25">
      <c r="A836" s="196" t="s">
        <v>266</v>
      </c>
      <c r="B836" s="196"/>
      <c r="C836" s="196"/>
      <c r="D836" s="196"/>
      <c r="E836" s="196"/>
      <c r="F836" s="196"/>
      <c r="G836" s="196"/>
      <c r="H836" s="196"/>
      <c r="I836" s="196"/>
      <c r="J836" s="196"/>
      <c r="K836" s="70"/>
      <c r="L836" s="68"/>
      <c r="M836" s="68">
        <f t="shared" ref="M836:M839" si="70">+M837</f>
        <v>0</v>
      </c>
      <c r="N836" s="68"/>
    </row>
    <row r="837" spans="1:14" hidden="1" x14ac:dyDescent="0.25">
      <c r="A837" s="114"/>
      <c r="B837" s="114"/>
      <c r="C837" s="114"/>
      <c r="D837" s="114"/>
      <c r="E837" s="114"/>
      <c r="F837" s="114"/>
      <c r="G837" s="69"/>
      <c r="H837" s="69"/>
      <c r="I837" s="69"/>
      <c r="J837" s="69"/>
      <c r="K837" s="70"/>
      <c r="L837" s="68"/>
      <c r="M837" s="68">
        <f t="shared" si="70"/>
        <v>0</v>
      </c>
      <c r="N837" s="68"/>
    </row>
    <row r="838" spans="1:14" ht="15.75" hidden="1" x14ac:dyDescent="0.25">
      <c r="A838" s="116" t="s">
        <v>173</v>
      </c>
      <c r="B838" s="117"/>
      <c r="C838" s="114"/>
      <c r="D838" s="73" t="str">
        <f>+[1]Авт!N194</f>
        <v>81307017Ш40100005</v>
      </c>
      <c r="E838" s="118"/>
      <c r="F838" s="118"/>
      <c r="G838" s="118"/>
      <c r="H838" s="118"/>
      <c r="I838" s="118"/>
      <c r="J838" s="118"/>
      <c r="K838" s="70"/>
      <c r="L838" s="68"/>
      <c r="M838" s="68">
        <f t="shared" si="70"/>
        <v>0</v>
      </c>
      <c r="N838" s="68"/>
    </row>
    <row r="839" spans="1:14" hidden="1" x14ac:dyDescent="0.25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70"/>
      <c r="L839" s="68"/>
      <c r="M839" s="68">
        <f t="shared" si="70"/>
        <v>0</v>
      </c>
      <c r="N839" s="68"/>
    </row>
    <row r="840" spans="1:14" ht="15.75" hidden="1" x14ac:dyDescent="0.25">
      <c r="A840" s="116" t="s">
        <v>175</v>
      </c>
      <c r="B840" s="117"/>
      <c r="C840" s="114"/>
      <c r="D840" s="78" t="s">
        <v>301</v>
      </c>
      <c r="E840" s="119"/>
      <c r="F840" s="119"/>
      <c r="G840" s="119"/>
      <c r="H840" s="119"/>
      <c r="I840" s="119"/>
      <c r="J840" s="119"/>
      <c r="K840" s="70"/>
      <c r="L840" s="68"/>
      <c r="M840" s="68">
        <f>IF(M849+M859&gt;0,1,0)</f>
        <v>0</v>
      </c>
      <c r="N840" s="68"/>
    </row>
    <row r="841" spans="1:14" ht="15.75" hidden="1" x14ac:dyDescent="0.25">
      <c r="A841" s="116"/>
      <c r="B841" s="117"/>
      <c r="C841" s="120"/>
      <c r="D841" s="120"/>
      <c r="E841" s="120"/>
      <c r="F841" s="120"/>
      <c r="G841" s="69"/>
      <c r="H841" s="69"/>
      <c r="I841" s="69"/>
      <c r="J841" s="69"/>
      <c r="K841" s="70"/>
      <c r="L841" s="68"/>
      <c r="M841" s="68">
        <f>+M842</f>
        <v>0</v>
      </c>
      <c r="N841" s="68"/>
    </row>
    <row r="842" spans="1:14" ht="15.75" hidden="1" x14ac:dyDescent="0.25">
      <c r="A842" s="196" t="s">
        <v>281</v>
      </c>
      <c r="B842" s="196"/>
      <c r="C842" s="196"/>
      <c r="D842" s="196"/>
      <c r="E842" s="196"/>
      <c r="F842" s="196"/>
      <c r="G842" s="196"/>
      <c r="H842" s="196"/>
      <c r="I842" s="196"/>
      <c r="J842" s="196"/>
      <c r="K842" s="70"/>
      <c r="L842" s="68"/>
      <c r="M842" s="68">
        <f t="shared" ref="M842:M846" si="71">+M843</f>
        <v>0</v>
      </c>
      <c r="N842" s="68"/>
    </row>
    <row r="843" spans="1:14" hidden="1" x14ac:dyDescent="0.25">
      <c r="A843" s="114"/>
      <c r="B843" s="114"/>
      <c r="C843" s="114"/>
      <c r="D843" s="114"/>
      <c r="E843" s="114"/>
      <c r="F843" s="69"/>
      <c r="G843" s="69"/>
      <c r="H843" s="69"/>
      <c r="I843" s="69"/>
      <c r="J843" s="69"/>
      <c r="K843" s="70"/>
      <c r="L843" s="68"/>
      <c r="M843" s="68">
        <f t="shared" si="71"/>
        <v>0</v>
      </c>
      <c r="N843" s="68"/>
    </row>
    <row r="844" spans="1:14" hidden="1" x14ac:dyDescent="0.25">
      <c r="A844" s="79" t="s">
        <v>178</v>
      </c>
      <c r="B844" s="197" t="s">
        <v>240</v>
      </c>
      <c r="C844" s="198"/>
      <c r="D844" s="198"/>
      <c r="E844" s="198"/>
      <c r="F844" s="198"/>
      <c r="G844" s="198"/>
      <c r="H844" s="199"/>
      <c r="I844" s="79" t="s">
        <v>242</v>
      </c>
      <c r="J844" s="80" t="s">
        <v>268</v>
      </c>
      <c r="K844" s="70"/>
      <c r="L844" s="68"/>
      <c r="M844" s="68">
        <f t="shared" si="71"/>
        <v>0</v>
      </c>
      <c r="N844" s="68"/>
    </row>
    <row r="845" spans="1:14" hidden="1" x14ac:dyDescent="0.25">
      <c r="A845" s="81" t="s">
        <v>185</v>
      </c>
      <c r="B845" s="81"/>
      <c r="C845" s="93"/>
      <c r="D845" s="93"/>
      <c r="E845" s="93"/>
      <c r="F845" s="93"/>
      <c r="G845" s="93"/>
      <c r="H845" s="128"/>
      <c r="I845" s="81" t="s">
        <v>282</v>
      </c>
      <c r="J845" s="82" t="s">
        <v>283</v>
      </c>
      <c r="K845" s="70"/>
      <c r="L845" s="68"/>
      <c r="M845" s="68">
        <f t="shared" si="71"/>
        <v>0</v>
      </c>
      <c r="N845" s="68"/>
    </row>
    <row r="846" spans="1:14" hidden="1" x14ac:dyDescent="0.25">
      <c r="A846" s="81"/>
      <c r="B846" s="81"/>
      <c r="C846" s="93"/>
      <c r="D846" s="93"/>
      <c r="E846" s="93"/>
      <c r="F846" s="93"/>
      <c r="G846" s="93"/>
      <c r="H846" s="129"/>
      <c r="I846" s="81"/>
      <c r="J846" s="82"/>
      <c r="K846" s="70"/>
      <c r="L846" s="68"/>
      <c r="M846" s="68">
        <f t="shared" si="71"/>
        <v>0</v>
      </c>
      <c r="N846" s="68"/>
    </row>
    <row r="847" spans="1:14" hidden="1" x14ac:dyDescent="0.25">
      <c r="A847" s="83">
        <v>1</v>
      </c>
      <c r="B847" s="200">
        <v>2</v>
      </c>
      <c r="C847" s="201"/>
      <c r="D847" s="201"/>
      <c r="E847" s="201"/>
      <c r="F847" s="201"/>
      <c r="G847" s="201"/>
      <c r="H847" s="202"/>
      <c r="I847" s="83">
        <v>3</v>
      </c>
      <c r="J847" s="84">
        <v>4</v>
      </c>
      <c r="K847" s="70"/>
      <c r="L847" s="68"/>
      <c r="M847" s="68">
        <f>+M848</f>
        <v>0</v>
      </c>
      <c r="N847" s="68"/>
    </row>
    <row r="848" spans="1:14" hidden="1" x14ac:dyDescent="0.25">
      <c r="A848" s="83">
        <v>1</v>
      </c>
      <c r="B848" s="125" t="s">
        <v>335</v>
      </c>
      <c r="C848" s="126"/>
      <c r="D848" s="126"/>
      <c r="E848" s="126"/>
      <c r="F848" s="126"/>
      <c r="G848" s="126"/>
      <c r="H848" s="126"/>
      <c r="I848" s="124">
        <v>1</v>
      </c>
      <c r="J848" s="111">
        <f>+K849</f>
        <v>0</v>
      </c>
      <c r="K848" s="70"/>
      <c r="L848" s="68"/>
      <c r="M848" s="68">
        <f>+M849</f>
        <v>0</v>
      </c>
      <c r="N848" s="68"/>
    </row>
    <row r="849" spans="1:14" hidden="1" x14ac:dyDescent="0.25">
      <c r="A849" s="83"/>
      <c r="B849" s="125" t="s">
        <v>209</v>
      </c>
      <c r="C849" s="126"/>
      <c r="D849" s="126"/>
      <c r="E849" s="126"/>
      <c r="F849" s="126"/>
      <c r="G849" s="126"/>
      <c r="H849" s="126"/>
      <c r="I849" s="83" t="s">
        <v>210</v>
      </c>
      <c r="J849" s="111">
        <f>+SUM(J848:J848)</f>
        <v>0</v>
      </c>
      <c r="K849" s="70">
        <f>+[1]ШС22!$DH$15</f>
        <v>0</v>
      </c>
      <c r="L849" s="68"/>
      <c r="M849" s="68">
        <f t="shared" ref="M849" si="72">+IF(K849=0,0,1)</f>
        <v>0</v>
      </c>
      <c r="N849" s="68"/>
    </row>
    <row r="850" spans="1:14" ht="15.75" hidden="1" x14ac:dyDescent="0.25">
      <c r="A850" s="127"/>
      <c r="B850" s="127"/>
      <c r="C850" s="127"/>
      <c r="D850" s="127"/>
      <c r="E850" s="127"/>
      <c r="F850" s="72"/>
      <c r="G850" s="72"/>
      <c r="H850" s="72"/>
      <c r="I850" s="72"/>
      <c r="J850" s="72"/>
      <c r="K850" s="70"/>
      <c r="L850" s="68"/>
      <c r="M850" s="68">
        <f t="shared" ref="M850:M855" si="73">+M851</f>
        <v>0</v>
      </c>
      <c r="N850" s="68"/>
    </row>
    <row r="851" spans="1:14" ht="15.75" hidden="1" x14ac:dyDescent="0.25">
      <c r="A851" s="196" t="s">
        <v>285</v>
      </c>
      <c r="B851" s="196"/>
      <c r="C851" s="196"/>
      <c r="D851" s="196"/>
      <c r="E851" s="196"/>
      <c r="F851" s="196"/>
      <c r="G851" s="196"/>
      <c r="H851" s="196"/>
      <c r="I851" s="196"/>
      <c r="J851" s="196"/>
      <c r="K851" s="70"/>
      <c r="L851" s="68"/>
      <c r="M851" s="68">
        <f t="shared" si="73"/>
        <v>0</v>
      </c>
      <c r="N851" s="68"/>
    </row>
    <row r="852" spans="1:14" ht="15.75" hidden="1" x14ac:dyDescent="0.25">
      <c r="A852" s="114"/>
      <c r="B852" s="114"/>
      <c r="C852" s="114"/>
      <c r="D852" s="114"/>
      <c r="E852" s="114"/>
      <c r="F852" s="72"/>
      <c r="G852" s="72"/>
      <c r="H852" s="72"/>
      <c r="I852" s="72"/>
      <c r="J852" s="72"/>
      <c r="K852" s="70"/>
      <c r="L852" s="68"/>
      <c r="M852" s="68">
        <f t="shared" si="73"/>
        <v>0</v>
      </c>
      <c r="N852" s="68"/>
    </row>
    <row r="853" spans="1:14" hidden="1" x14ac:dyDescent="0.25">
      <c r="A853" s="79" t="s">
        <v>178</v>
      </c>
      <c r="B853" s="197" t="s">
        <v>240</v>
      </c>
      <c r="C853" s="198"/>
      <c r="D853" s="198"/>
      <c r="E853" s="198"/>
      <c r="F853" s="198"/>
      <c r="G853" s="199"/>
      <c r="H853" s="79" t="s">
        <v>242</v>
      </c>
      <c r="I853" s="79" t="s">
        <v>286</v>
      </c>
      <c r="J853" s="79" t="s">
        <v>244</v>
      </c>
      <c r="K853" s="70"/>
      <c r="L853" s="68"/>
      <c r="M853" s="68">
        <f t="shared" si="73"/>
        <v>0</v>
      </c>
      <c r="N853" s="68"/>
    </row>
    <row r="854" spans="1:14" hidden="1" x14ac:dyDescent="0.25">
      <c r="A854" s="81" t="s">
        <v>185</v>
      </c>
      <c r="B854" s="81"/>
      <c r="C854" s="93"/>
      <c r="D854" s="93"/>
      <c r="E854" s="93"/>
      <c r="F854" s="93"/>
      <c r="G854" s="93"/>
      <c r="H854" s="81"/>
      <c r="I854" s="81" t="s">
        <v>287</v>
      </c>
      <c r="J854" s="81" t="s">
        <v>288</v>
      </c>
      <c r="K854" s="70"/>
      <c r="L854" s="68"/>
      <c r="M854" s="68">
        <f t="shared" si="73"/>
        <v>0</v>
      </c>
      <c r="N854" s="68"/>
    </row>
    <row r="855" spans="1:14" hidden="1" x14ac:dyDescent="0.25">
      <c r="A855" s="81"/>
      <c r="B855" s="81"/>
      <c r="C855" s="93"/>
      <c r="D855" s="93"/>
      <c r="E855" s="93"/>
      <c r="F855" s="93"/>
      <c r="G855" s="93"/>
      <c r="H855" s="81"/>
      <c r="I855" s="81" t="s">
        <v>218</v>
      </c>
      <c r="J855" s="81"/>
      <c r="K855" s="70"/>
      <c r="L855" s="68"/>
      <c r="M855" s="68">
        <f t="shared" si="73"/>
        <v>0</v>
      </c>
      <c r="N855" s="68"/>
    </row>
    <row r="856" spans="1:14" hidden="1" x14ac:dyDescent="0.25">
      <c r="A856" s="83">
        <v>1</v>
      </c>
      <c r="B856" s="200">
        <v>2</v>
      </c>
      <c r="C856" s="201"/>
      <c r="D856" s="201"/>
      <c r="E856" s="201"/>
      <c r="F856" s="201"/>
      <c r="G856" s="202"/>
      <c r="H856" s="83">
        <v>3</v>
      </c>
      <c r="I856" s="83">
        <v>4</v>
      </c>
      <c r="J856" s="83">
        <v>5</v>
      </c>
      <c r="K856" s="70"/>
      <c r="L856" s="68"/>
      <c r="M856" s="68">
        <f>+M859</f>
        <v>0</v>
      </c>
      <c r="N856" s="68"/>
    </row>
    <row r="857" spans="1:14" hidden="1" x14ac:dyDescent="0.25">
      <c r="A857" s="83">
        <v>1</v>
      </c>
      <c r="B857" s="122" t="s">
        <v>324</v>
      </c>
      <c r="C857" s="96"/>
      <c r="D857" s="96"/>
      <c r="E857" s="96"/>
      <c r="F857" s="96"/>
      <c r="G857" s="96"/>
      <c r="H857" s="90">
        <v>1</v>
      </c>
      <c r="I857" s="111">
        <f>+J857/H857</f>
        <v>0</v>
      </c>
      <c r="J857" s="87">
        <f>+K859</f>
        <v>0</v>
      </c>
      <c r="K857" s="70"/>
      <c r="L857" s="68"/>
      <c r="M857" s="68">
        <f>+M860</f>
        <v>0</v>
      </c>
      <c r="N857" s="68"/>
    </row>
    <row r="858" spans="1:14" hidden="1" x14ac:dyDescent="0.25">
      <c r="A858" s="83"/>
      <c r="B858" s="122"/>
      <c r="C858" s="123"/>
      <c r="D858" s="123"/>
      <c r="E858" s="123"/>
      <c r="F858" s="123"/>
      <c r="G858" s="123"/>
      <c r="H858" s="122"/>
      <c r="I858" s="122"/>
      <c r="J858" s="111"/>
      <c r="K858" s="70"/>
      <c r="L858" s="68"/>
      <c r="M858" s="68">
        <f>+M861</f>
        <v>0</v>
      </c>
      <c r="N858" s="68"/>
    </row>
    <row r="859" spans="1:14" hidden="1" x14ac:dyDescent="0.25">
      <c r="A859" s="83"/>
      <c r="B859" s="125" t="s">
        <v>209</v>
      </c>
      <c r="C859" s="126"/>
      <c r="D859" s="126"/>
      <c r="E859" s="126"/>
      <c r="F859" s="126"/>
      <c r="G859" s="126"/>
      <c r="H859" s="83" t="s">
        <v>210</v>
      </c>
      <c r="I859" s="83" t="s">
        <v>210</v>
      </c>
      <c r="J859" s="111">
        <f>+K859</f>
        <v>0</v>
      </c>
      <c r="K859" s="70">
        <f>+[1]ШС22!$DI$15</f>
        <v>0</v>
      </c>
      <c r="L859" s="137"/>
      <c r="M859" s="68">
        <f>+IF(K859=0,0,1)</f>
        <v>0</v>
      </c>
      <c r="N859" s="68"/>
    </row>
    <row r="860" spans="1:14" hidden="1" x14ac:dyDescent="0.25">
      <c r="M860" s="138">
        <f>+M861</f>
        <v>0</v>
      </c>
    </row>
    <row r="861" spans="1:14" ht="15.75" hidden="1" x14ac:dyDescent="0.25">
      <c r="A861" s="196" t="s">
        <v>266</v>
      </c>
      <c r="B861" s="196"/>
      <c r="C861" s="196"/>
      <c r="D861" s="196"/>
      <c r="E861" s="196"/>
      <c r="F861" s="196"/>
      <c r="G861" s="196"/>
      <c r="H861" s="196"/>
      <c r="I861" s="196"/>
      <c r="J861" s="196"/>
      <c r="K861" s="70"/>
      <c r="L861" s="68"/>
      <c r="M861" s="68">
        <f t="shared" ref="M861:M864" si="74">+M862</f>
        <v>0</v>
      </c>
      <c r="N861" s="68"/>
    </row>
    <row r="862" spans="1:14" hidden="1" x14ac:dyDescent="0.25">
      <c r="A862" s="114"/>
      <c r="B862" s="114"/>
      <c r="C862" s="114"/>
      <c r="D862" s="114"/>
      <c r="E862" s="114"/>
      <c r="F862" s="114"/>
      <c r="G862" s="69"/>
      <c r="H862" s="69"/>
      <c r="I862" s="69"/>
      <c r="J862" s="69"/>
      <c r="K862" s="70"/>
      <c r="L862" s="68"/>
      <c r="M862" s="68">
        <f t="shared" si="74"/>
        <v>0</v>
      </c>
      <c r="N862" s="68"/>
    </row>
    <row r="863" spans="1:14" ht="15.75" hidden="1" x14ac:dyDescent="0.25">
      <c r="A863" s="116" t="s">
        <v>173</v>
      </c>
      <c r="B863" s="117"/>
      <c r="C863" s="114"/>
      <c r="D863" s="73" t="str">
        <f>+[1]Авт!N198</f>
        <v>81307017Ш40200005</v>
      </c>
      <c r="E863" s="118"/>
      <c r="F863" s="118"/>
      <c r="G863" s="118"/>
      <c r="H863" s="118"/>
      <c r="I863" s="118"/>
      <c r="J863" s="118"/>
      <c r="K863" s="70"/>
      <c r="L863" s="68"/>
      <c r="M863" s="68">
        <f t="shared" si="74"/>
        <v>0</v>
      </c>
      <c r="N863" s="68"/>
    </row>
    <row r="864" spans="1:14" hidden="1" x14ac:dyDescent="0.25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70"/>
      <c r="L864" s="68"/>
      <c r="M864" s="68">
        <f t="shared" si="74"/>
        <v>0</v>
      </c>
      <c r="N864" s="68"/>
    </row>
    <row r="865" spans="1:14" ht="15.75" hidden="1" x14ac:dyDescent="0.25">
      <c r="A865" s="116" t="s">
        <v>175</v>
      </c>
      <c r="B865" s="117"/>
      <c r="C865" s="114"/>
      <c r="D865" s="78" t="s">
        <v>301</v>
      </c>
      <c r="E865" s="119"/>
      <c r="F865" s="119"/>
      <c r="G865" s="119"/>
      <c r="H865" s="119"/>
      <c r="I865" s="119"/>
      <c r="J865" s="119"/>
      <c r="K865" s="70"/>
      <c r="L865" s="68"/>
      <c r="M865" s="68">
        <f>IF(M874+M884&gt;0,1,0)</f>
        <v>0</v>
      </c>
      <c r="N865" s="68"/>
    </row>
    <row r="866" spans="1:14" ht="15.75" hidden="1" x14ac:dyDescent="0.25">
      <c r="A866" s="116"/>
      <c r="B866" s="117"/>
      <c r="C866" s="120"/>
      <c r="D866" s="120"/>
      <c r="E866" s="120"/>
      <c r="F866" s="120"/>
      <c r="G866" s="69"/>
      <c r="H866" s="69"/>
      <c r="I866" s="69"/>
      <c r="J866" s="69"/>
      <c r="K866" s="70"/>
      <c r="L866" s="68"/>
      <c r="M866" s="68">
        <f>+M867</f>
        <v>0</v>
      </c>
      <c r="N866" s="68"/>
    </row>
    <row r="867" spans="1:14" ht="15.75" hidden="1" x14ac:dyDescent="0.25">
      <c r="A867" s="196" t="s">
        <v>281</v>
      </c>
      <c r="B867" s="196"/>
      <c r="C867" s="196"/>
      <c r="D867" s="196"/>
      <c r="E867" s="196"/>
      <c r="F867" s="196"/>
      <c r="G867" s="196"/>
      <c r="H867" s="196"/>
      <c r="I867" s="196"/>
      <c r="J867" s="196"/>
      <c r="K867" s="70"/>
      <c r="L867" s="68"/>
      <c r="M867" s="68">
        <f t="shared" ref="M867:M871" si="75">+M868</f>
        <v>0</v>
      </c>
      <c r="N867" s="68"/>
    </row>
    <row r="868" spans="1:14" hidden="1" x14ac:dyDescent="0.25">
      <c r="A868" s="114"/>
      <c r="B868" s="114"/>
      <c r="C868" s="114"/>
      <c r="D868" s="114"/>
      <c r="E868" s="114"/>
      <c r="F868" s="69"/>
      <c r="G868" s="69"/>
      <c r="H868" s="69"/>
      <c r="I868" s="69"/>
      <c r="J868" s="69"/>
      <c r="K868" s="70"/>
      <c r="L868" s="68"/>
      <c r="M868" s="68">
        <f t="shared" si="75"/>
        <v>0</v>
      </c>
      <c r="N868" s="68"/>
    </row>
    <row r="869" spans="1:14" hidden="1" x14ac:dyDescent="0.25">
      <c r="A869" s="79" t="s">
        <v>178</v>
      </c>
      <c r="B869" s="197" t="s">
        <v>240</v>
      </c>
      <c r="C869" s="198"/>
      <c r="D869" s="198"/>
      <c r="E869" s="198"/>
      <c r="F869" s="198"/>
      <c r="G869" s="198"/>
      <c r="H869" s="199"/>
      <c r="I869" s="79" t="s">
        <v>242</v>
      </c>
      <c r="J869" s="80" t="s">
        <v>268</v>
      </c>
      <c r="K869" s="70"/>
      <c r="L869" s="68"/>
      <c r="M869" s="68">
        <f t="shared" si="75"/>
        <v>0</v>
      </c>
      <c r="N869" s="68"/>
    </row>
    <row r="870" spans="1:14" hidden="1" x14ac:dyDescent="0.25">
      <c r="A870" s="81" t="s">
        <v>185</v>
      </c>
      <c r="B870" s="81"/>
      <c r="C870" s="93"/>
      <c r="D870" s="93"/>
      <c r="E870" s="93"/>
      <c r="F870" s="93"/>
      <c r="G870" s="93"/>
      <c r="H870" s="128"/>
      <c r="I870" s="81" t="s">
        <v>282</v>
      </c>
      <c r="J870" s="82" t="s">
        <v>283</v>
      </c>
      <c r="K870" s="70"/>
      <c r="L870" s="68"/>
      <c r="M870" s="68">
        <f t="shared" si="75"/>
        <v>0</v>
      </c>
      <c r="N870" s="68"/>
    </row>
    <row r="871" spans="1:14" hidden="1" x14ac:dyDescent="0.25">
      <c r="A871" s="81"/>
      <c r="B871" s="81"/>
      <c r="C871" s="93"/>
      <c r="D871" s="93"/>
      <c r="E871" s="93"/>
      <c r="F871" s="93"/>
      <c r="G871" s="93"/>
      <c r="H871" s="129"/>
      <c r="I871" s="81"/>
      <c r="J871" s="82"/>
      <c r="K871" s="70"/>
      <c r="L871" s="68"/>
      <c r="M871" s="68">
        <f t="shared" si="75"/>
        <v>0</v>
      </c>
      <c r="N871" s="68"/>
    </row>
    <row r="872" spans="1:14" hidden="1" x14ac:dyDescent="0.25">
      <c r="A872" s="83">
        <v>1</v>
      </c>
      <c r="B872" s="200">
        <v>2</v>
      </c>
      <c r="C872" s="201"/>
      <c r="D872" s="201"/>
      <c r="E872" s="201"/>
      <c r="F872" s="201"/>
      <c r="G872" s="201"/>
      <c r="H872" s="202"/>
      <c r="I872" s="83">
        <v>3</v>
      </c>
      <c r="J872" s="84">
        <v>4</v>
      </c>
      <c r="K872" s="70"/>
      <c r="L872" s="68"/>
      <c r="M872" s="68">
        <f>+M873</f>
        <v>0</v>
      </c>
      <c r="N872" s="68"/>
    </row>
    <row r="873" spans="1:14" hidden="1" x14ac:dyDescent="0.25">
      <c r="A873" s="83">
        <v>1</v>
      </c>
      <c r="B873" s="125" t="s">
        <v>335</v>
      </c>
      <c r="C873" s="126"/>
      <c r="D873" s="126"/>
      <c r="E873" s="126"/>
      <c r="F873" s="126"/>
      <c r="G873" s="126"/>
      <c r="H873" s="126"/>
      <c r="I873" s="124">
        <v>1</v>
      </c>
      <c r="J873" s="111">
        <f>+K874</f>
        <v>0</v>
      </c>
      <c r="K873" s="70"/>
      <c r="L873" s="68"/>
      <c r="M873" s="68">
        <f>+M874</f>
        <v>0</v>
      </c>
      <c r="N873" s="68"/>
    </row>
    <row r="874" spans="1:14" hidden="1" x14ac:dyDescent="0.25">
      <c r="A874" s="83"/>
      <c r="B874" s="125" t="s">
        <v>209</v>
      </c>
      <c r="C874" s="126"/>
      <c r="D874" s="126"/>
      <c r="E874" s="126"/>
      <c r="F874" s="126"/>
      <c r="G874" s="126"/>
      <c r="H874" s="126"/>
      <c r="I874" s="83" t="s">
        <v>210</v>
      </c>
      <c r="J874" s="111">
        <f>+SUM(J873:J873)</f>
        <v>0</v>
      </c>
      <c r="K874" s="70">
        <f>+[1]ШС22!$DK$15</f>
        <v>0</v>
      </c>
      <c r="L874" s="68"/>
      <c r="M874" s="68">
        <f t="shared" ref="M874" si="76">+IF(K874=0,0,1)</f>
        <v>0</v>
      </c>
      <c r="N874" s="68"/>
    </row>
    <row r="875" spans="1:14" ht="15.75" hidden="1" x14ac:dyDescent="0.25">
      <c r="A875" s="127"/>
      <c r="B875" s="127"/>
      <c r="C875" s="127"/>
      <c r="D875" s="127"/>
      <c r="E875" s="127"/>
      <c r="F875" s="72"/>
      <c r="G875" s="72"/>
      <c r="H875" s="72"/>
      <c r="I875" s="72"/>
      <c r="J875" s="72"/>
      <c r="K875" s="70"/>
      <c r="L875" s="68"/>
      <c r="M875" s="68">
        <f t="shared" ref="M875:M883" si="77">+M876</f>
        <v>0</v>
      </c>
      <c r="N875" s="68"/>
    </row>
    <row r="876" spans="1:14" ht="15.75" hidden="1" x14ac:dyDescent="0.25">
      <c r="A876" s="196" t="s">
        <v>285</v>
      </c>
      <c r="B876" s="196"/>
      <c r="C876" s="196"/>
      <c r="D876" s="196"/>
      <c r="E876" s="196"/>
      <c r="F876" s="196"/>
      <c r="G876" s="196"/>
      <c r="H876" s="196"/>
      <c r="I876" s="196"/>
      <c r="J876" s="196"/>
      <c r="K876" s="70"/>
      <c r="L876" s="68"/>
      <c r="M876" s="68">
        <f t="shared" si="77"/>
        <v>0</v>
      </c>
      <c r="N876" s="68"/>
    </row>
    <row r="877" spans="1:14" ht="15.75" hidden="1" x14ac:dyDescent="0.25">
      <c r="A877" s="114"/>
      <c r="B877" s="114"/>
      <c r="C877" s="114"/>
      <c r="D877" s="114"/>
      <c r="E877" s="114"/>
      <c r="F877" s="72"/>
      <c r="G877" s="72"/>
      <c r="H877" s="72"/>
      <c r="I877" s="72"/>
      <c r="J877" s="72"/>
      <c r="K877" s="70"/>
      <c r="L877" s="68"/>
      <c r="M877" s="68">
        <f t="shared" si="77"/>
        <v>0</v>
      </c>
      <c r="N877" s="68"/>
    </row>
    <row r="878" spans="1:14" hidden="1" x14ac:dyDescent="0.25">
      <c r="A878" s="79" t="s">
        <v>178</v>
      </c>
      <c r="B878" s="197" t="s">
        <v>240</v>
      </c>
      <c r="C878" s="198"/>
      <c r="D878" s="198"/>
      <c r="E878" s="198"/>
      <c r="F878" s="198"/>
      <c r="G878" s="199"/>
      <c r="H878" s="79" t="s">
        <v>242</v>
      </c>
      <c r="I878" s="79" t="s">
        <v>286</v>
      </c>
      <c r="J878" s="79" t="s">
        <v>244</v>
      </c>
      <c r="K878" s="70"/>
      <c r="L878" s="68"/>
      <c r="M878" s="68">
        <f t="shared" si="77"/>
        <v>0</v>
      </c>
      <c r="N878" s="68"/>
    </row>
    <row r="879" spans="1:14" hidden="1" x14ac:dyDescent="0.25">
      <c r="A879" s="81" t="s">
        <v>185</v>
      </c>
      <c r="B879" s="81"/>
      <c r="C879" s="93"/>
      <c r="D879" s="93"/>
      <c r="E879" s="93"/>
      <c r="F879" s="93"/>
      <c r="G879" s="93"/>
      <c r="H879" s="81"/>
      <c r="I879" s="81" t="s">
        <v>287</v>
      </c>
      <c r="J879" s="81" t="s">
        <v>288</v>
      </c>
      <c r="K879" s="70"/>
      <c r="L879" s="68"/>
      <c r="M879" s="68">
        <f t="shared" si="77"/>
        <v>0</v>
      </c>
      <c r="N879" s="68"/>
    </row>
    <row r="880" spans="1:14" hidden="1" x14ac:dyDescent="0.25">
      <c r="A880" s="81"/>
      <c r="B880" s="81"/>
      <c r="C880" s="93"/>
      <c r="D880" s="93"/>
      <c r="E880" s="93"/>
      <c r="F880" s="93"/>
      <c r="G880" s="93"/>
      <c r="H880" s="81"/>
      <c r="I880" s="81" t="s">
        <v>218</v>
      </c>
      <c r="J880" s="81"/>
      <c r="K880" s="70"/>
      <c r="L880" s="68"/>
      <c r="M880" s="68">
        <f t="shared" si="77"/>
        <v>0</v>
      </c>
      <c r="N880" s="68"/>
    </row>
    <row r="881" spans="1:14" hidden="1" x14ac:dyDescent="0.25">
      <c r="A881" s="83">
        <v>1</v>
      </c>
      <c r="B881" s="200">
        <v>2</v>
      </c>
      <c r="C881" s="201"/>
      <c r="D881" s="201"/>
      <c r="E881" s="201"/>
      <c r="F881" s="201"/>
      <c r="G881" s="202"/>
      <c r="H881" s="83">
        <v>3</v>
      </c>
      <c r="I881" s="83">
        <v>4</v>
      </c>
      <c r="J881" s="83">
        <v>5</v>
      </c>
      <c r="K881" s="70"/>
      <c r="L881" s="68"/>
      <c r="M881" s="68">
        <f t="shared" si="77"/>
        <v>0</v>
      </c>
      <c r="N881" s="68"/>
    </row>
    <row r="882" spans="1:14" hidden="1" x14ac:dyDescent="0.25">
      <c r="A882" s="83">
        <v>1</v>
      </c>
      <c r="B882" s="122" t="s">
        <v>324</v>
      </c>
      <c r="C882" s="96"/>
      <c r="D882" s="96"/>
      <c r="E882" s="96"/>
      <c r="F882" s="96"/>
      <c r="G882" s="96"/>
      <c r="H882" s="90">
        <v>1</v>
      </c>
      <c r="I882" s="111">
        <f>+J882/H882</f>
        <v>0</v>
      </c>
      <c r="J882" s="87">
        <f>+K884</f>
        <v>0</v>
      </c>
      <c r="K882" s="70"/>
      <c r="L882" s="68"/>
      <c r="M882" s="68">
        <f t="shared" si="77"/>
        <v>0</v>
      </c>
      <c r="N882" s="68"/>
    </row>
    <row r="883" spans="1:14" hidden="1" x14ac:dyDescent="0.25">
      <c r="A883" s="83"/>
      <c r="B883" s="122"/>
      <c r="C883" s="123"/>
      <c r="D883" s="123"/>
      <c r="E883" s="123"/>
      <c r="F883" s="123"/>
      <c r="G883" s="123"/>
      <c r="H883" s="122"/>
      <c r="I883" s="122"/>
      <c r="J883" s="111"/>
      <c r="K883" s="70"/>
      <c r="L883" s="68"/>
      <c r="M883" s="68">
        <f t="shared" si="77"/>
        <v>0</v>
      </c>
      <c r="N883" s="68"/>
    </row>
    <row r="884" spans="1:14" hidden="1" x14ac:dyDescent="0.25">
      <c r="A884" s="83"/>
      <c r="B884" s="125" t="s">
        <v>209</v>
      </c>
      <c r="C884" s="126"/>
      <c r="D884" s="126"/>
      <c r="E884" s="126"/>
      <c r="F884" s="126"/>
      <c r="G884" s="126"/>
      <c r="H884" s="83" t="s">
        <v>210</v>
      </c>
      <c r="I884" s="83" t="s">
        <v>210</v>
      </c>
      <c r="J884" s="111">
        <f>+K884</f>
        <v>0</v>
      </c>
      <c r="K884" s="70">
        <f>+[1]ШС22!$DN$15</f>
        <v>0</v>
      </c>
      <c r="L884" s="137"/>
      <c r="M884" s="68">
        <f>+IF(K884=0,0,1)</f>
        <v>0</v>
      </c>
      <c r="N884" s="68"/>
    </row>
    <row r="885" spans="1:14" hidden="1" x14ac:dyDescent="0.25">
      <c r="M885" s="138">
        <f>+M886</f>
        <v>0</v>
      </c>
    </row>
    <row r="886" spans="1:14" ht="15.75" hidden="1" x14ac:dyDescent="0.25">
      <c r="A886" s="196" t="s">
        <v>266</v>
      </c>
      <c r="B886" s="196"/>
      <c r="C886" s="196"/>
      <c r="D886" s="196"/>
      <c r="E886" s="196"/>
      <c r="F886" s="196"/>
      <c r="G886" s="196"/>
      <c r="H886" s="196"/>
      <c r="I886" s="196"/>
      <c r="J886" s="196"/>
      <c r="K886" s="70"/>
      <c r="L886" s="68"/>
      <c r="M886" s="68">
        <f t="shared" ref="M886:M889" si="78">+M887</f>
        <v>0</v>
      </c>
      <c r="N886" s="68"/>
    </row>
    <row r="887" spans="1:14" hidden="1" x14ac:dyDescent="0.25">
      <c r="A887" s="114"/>
      <c r="B887" s="114"/>
      <c r="C887" s="114"/>
      <c r="D887" s="114"/>
      <c r="E887" s="114"/>
      <c r="F887" s="114"/>
      <c r="G887" s="69"/>
      <c r="H887" s="69"/>
      <c r="I887" s="69"/>
      <c r="J887" s="69"/>
      <c r="K887" s="70"/>
      <c r="L887" s="68"/>
      <c r="M887" s="68">
        <f t="shared" si="78"/>
        <v>0</v>
      </c>
      <c r="N887" s="68"/>
    </row>
    <row r="888" spans="1:14" ht="15.75" hidden="1" x14ac:dyDescent="0.25">
      <c r="A888" s="116" t="s">
        <v>173</v>
      </c>
      <c r="B888" s="117"/>
      <c r="C888" s="114"/>
      <c r="D888" s="73" t="str">
        <f>+[1]Авт!N202</f>
        <v>81307017Ш40300005</v>
      </c>
      <c r="E888" s="118"/>
      <c r="F888" s="118"/>
      <c r="G888" s="118"/>
      <c r="H888" s="118"/>
      <c r="I888" s="118"/>
      <c r="J888" s="118"/>
      <c r="K888" s="70"/>
      <c r="L888" s="68"/>
      <c r="M888" s="68">
        <f t="shared" si="78"/>
        <v>0</v>
      </c>
      <c r="N888" s="68"/>
    </row>
    <row r="889" spans="1:14" hidden="1" x14ac:dyDescent="0.25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70"/>
      <c r="L889" s="68"/>
      <c r="M889" s="68">
        <f t="shared" si="78"/>
        <v>0</v>
      </c>
      <c r="N889" s="68"/>
    </row>
    <row r="890" spans="1:14" ht="15.75" hidden="1" x14ac:dyDescent="0.25">
      <c r="A890" s="116" t="s">
        <v>175</v>
      </c>
      <c r="B890" s="117"/>
      <c r="C890" s="114"/>
      <c r="D890" s="78" t="s">
        <v>301</v>
      </c>
      <c r="E890" s="119"/>
      <c r="F890" s="119"/>
      <c r="G890" s="119"/>
      <c r="H890" s="119"/>
      <c r="I890" s="119"/>
      <c r="J890" s="119"/>
      <c r="K890" s="70"/>
      <c r="L890" s="68"/>
      <c r="M890" s="68">
        <f>IF(M899+M909&gt;0,1,0)</f>
        <v>0</v>
      </c>
      <c r="N890" s="68"/>
    </row>
    <row r="891" spans="1:14" ht="15.75" hidden="1" x14ac:dyDescent="0.25">
      <c r="A891" s="116"/>
      <c r="B891" s="117"/>
      <c r="C891" s="120"/>
      <c r="D891" s="120"/>
      <c r="E891" s="120"/>
      <c r="F891" s="120"/>
      <c r="G891" s="69"/>
      <c r="H891" s="69"/>
      <c r="I891" s="69"/>
      <c r="J891" s="69"/>
      <c r="K891" s="70"/>
      <c r="L891" s="68"/>
      <c r="M891" s="68">
        <f>+M892</f>
        <v>0</v>
      </c>
      <c r="N891" s="68"/>
    </row>
    <row r="892" spans="1:14" ht="15.75" hidden="1" x14ac:dyDescent="0.25">
      <c r="A892" s="196" t="s">
        <v>281</v>
      </c>
      <c r="B892" s="196"/>
      <c r="C892" s="196"/>
      <c r="D892" s="196"/>
      <c r="E892" s="196"/>
      <c r="F892" s="196"/>
      <c r="G892" s="196"/>
      <c r="H892" s="196"/>
      <c r="I892" s="196"/>
      <c r="J892" s="196"/>
      <c r="K892" s="70"/>
      <c r="L892" s="68"/>
      <c r="M892" s="68">
        <f t="shared" ref="M892:M896" si="79">+M893</f>
        <v>0</v>
      </c>
      <c r="N892" s="68"/>
    </row>
    <row r="893" spans="1:14" hidden="1" x14ac:dyDescent="0.25">
      <c r="A893" s="114"/>
      <c r="B893" s="114"/>
      <c r="C893" s="114"/>
      <c r="D893" s="114"/>
      <c r="E893" s="114"/>
      <c r="F893" s="69"/>
      <c r="G893" s="69"/>
      <c r="H893" s="69"/>
      <c r="I893" s="69"/>
      <c r="J893" s="69"/>
      <c r="K893" s="70"/>
      <c r="L893" s="68"/>
      <c r="M893" s="68">
        <f t="shared" si="79"/>
        <v>0</v>
      </c>
      <c r="N893" s="68"/>
    </row>
    <row r="894" spans="1:14" hidden="1" x14ac:dyDescent="0.25">
      <c r="A894" s="79" t="s">
        <v>178</v>
      </c>
      <c r="B894" s="197" t="s">
        <v>240</v>
      </c>
      <c r="C894" s="198"/>
      <c r="D894" s="198"/>
      <c r="E894" s="198"/>
      <c r="F894" s="198"/>
      <c r="G894" s="198"/>
      <c r="H894" s="199"/>
      <c r="I894" s="79" t="s">
        <v>242</v>
      </c>
      <c r="J894" s="80" t="s">
        <v>268</v>
      </c>
      <c r="K894" s="70"/>
      <c r="L894" s="68"/>
      <c r="M894" s="68">
        <f t="shared" si="79"/>
        <v>0</v>
      </c>
      <c r="N894" s="68"/>
    </row>
    <row r="895" spans="1:14" hidden="1" x14ac:dyDescent="0.25">
      <c r="A895" s="81" t="s">
        <v>185</v>
      </c>
      <c r="B895" s="81"/>
      <c r="C895" s="93"/>
      <c r="D895" s="93"/>
      <c r="E895" s="93"/>
      <c r="F895" s="93"/>
      <c r="G895" s="93"/>
      <c r="H895" s="128"/>
      <c r="I895" s="81" t="s">
        <v>282</v>
      </c>
      <c r="J895" s="82" t="s">
        <v>283</v>
      </c>
      <c r="K895" s="70"/>
      <c r="L895" s="68"/>
      <c r="M895" s="68">
        <f t="shared" si="79"/>
        <v>0</v>
      </c>
      <c r="N895" s="68"/>
    </row>
    <row r="896" spans="1:14" hidden="1" x14ac:dyDescent="0.25">
      <c r="A896" s="81"/>
      <c r="B896" s="81"/>
      <c r="C896" s="93"/>
      <c r="D896" s="93"/>
      <c r="E896" s="93"/>
      <c r="F896" s="93"/>
      <c r="G896" s="93"/>
      <c r="H896" s="129"/>
      <c r="I896" s="81"/>
      <c r="J896" s="82"/>
      <c r="K896" s="70"/>
      <c r="L896" s="68"/>
      <c r="M896" s="68">
        <f t="shared" si="79"/>
        <v>0</v>
      </c>
      <c r="N896" s="68"/>
    </row>
    <row r="897" spans="1:14" hidden="1" x14ac:dyDescent="0.25">
      <c r="A897" s="83">
        <v>1</v>
      </c>
      <c r="B897" s="200">
        <v>2</v>
      </c>
      <c r="C897" s="201"/>
      <c r="D897" s="201"/>
      <c r="E897" s="201"/>
      <c r="F897" s="201"/>
      <c r="G897" s="201"/>
      <c r="H897" s="202"/>
      <c r="I897" s="83">
        <v>3</v>
      </c>
      <c r="J897" s="84">
        <v>4</v>
      </c>
      <c r="K897" s="70"/>
      <c r="L897" s="68"/>
      <c r="M897" s="68">
        <f>+M898</f>
        <v>0</v>
      </c>
      <c r="N897" s="68"/>
    </row>
    <row r="898" spans="1:14" hidden="1" x14ac:dyDescent="0.25">
      <c r="A898" s="83">
        <v>1</v>
      </c>
      <c r="B898" s="125" t="s">
        <v>335</v>
      </c>
      <c r="C898" s="126"/>
      <c r="D898" s="126"/>
      <c r="E898" s="126"/>
      <c r="F898" s="126"/>
      <c r="G898" s="126"/>
      <c r="H898" s="126"/>
      <c r="I898" s="124">
        <v>1</v>
      </c>
      <c r="J898" s="111">
        <f>+K899</f>
        <v>0</v>
      </c>
      <c r="K898" s="70"/>
      <c r="L898" s="68"/>
      <c r="M898" s="68">
        <f>+M899</f>
        <v>0</v>
      </c>
      <c r="N898" s="68"/>
    </row>
    <row r="899" spans="1:14" hidden="1" x14ac:dyDescent="0.25">
      <c r="A899" s="83"/>
      <c r="B899" s="125" t="s">
        <v>209</v>
      </c>
      <c r="C899" s="126"/>
      <c r="D899" s="126"/>
      <c r="E899" s="126"/>
      <c r="F899" s="126"/>
      <c r="G899" s="126"/>
      <c r="H899" s="126"/>
      <c r="I899" s="83" t="s">
        <v>210</v>
      </c>
      <c r="J899" s="111">
        <f>+SUM(J898:J898)</f>
        <v>0</v>
      </c>
      <c r="K899" s="70">
        <f>+[1]ШС22!$DP$15</f>
        <v>0</v>
      </c>
      <c r="L899" s="68"/>
      <c r="M899" s="68">
        <f t="shared" ref="M899" si="80">+IF(K899=0,0,1)</f>
        <v>0</v>
      </c>
      <c r="N899" s="68"/>
    </row>
    <row r="900" spans="1:14" ht="15.75" hidden="1" x14ac:dyDescent="0.25">
      <c r="A900" s="127"/>
      <c r="B900" s="127"/>
      <c r="C900" s="127"/>
      <c r="D900" s="127"/>
      <c r="E900" s="127"/>
      <c r="F900" s="72"/>
      <c r="G900" s="72"/>
      <c r="H900" s="72"/>
      <c r="I900" s="72"/>
      <c r="J900" s="72"/>
      <c r="K900" s="70"/>
      <c r="L900" s="68"/>
      <c r="M900" s="68">
        <f t="shared" ref="M900:M908" si="81">+M901</f>
        <v>0</v>
      </c>
      <c r="N900" s="68"/>
    </row>
    <row r="901" spans="1:14" ht="15.75" hidden="1" x14ac:dyDescent="0.25">
      <c r="A901" s="196" t="s">
        <v>285</v>
      </c>
      <c r="B901" s="196"/>
      <c r="C901" s="196"/>
      <c r="D901" s="196"/>
      <c r="E901" s="196"/>
      <c r="F901" s="196"/>
      <c r="G901" s="196"/>
      <c r="H901" s="196"/>
      <c r="I901" s="196"/>
      <c r="J901" s="196"/>
      <c r="K901" s="70"/>
      <c r="L901" s="68"/>
      <c r="M901" s="68">
        <f t="shared" si="81"/>
        <v>0</v>
      </c>
      <c r="N901" s="68"/>
    </row>
    <row r="902" spans="1:14" ht="15.75" hidden="1" x14ac:dyDescent="0.25">
      <c r="A902" s="114"/>
      <c r="B902" s="114"/>
      <c r="C902" s="114"/>
      <c r="D902" s="114"/>
      <c r="E902" s="114"/>
      <c r="F902" s="72"/>
      <c r="G902" s="72"/>
      <c r="H902" s="72"/>
      <c r="I902" s="72"/>
      <c r="J902" s="72"/>
      <c r="K902" s="70"/>
      <c r="L902" s="68"/>
      <c r="M902" s="68">
        <f t="shared" si="81"/>
        <v>0</v>
      </c>
      <c r="N902" s="68"/>
    </row>
    <row r="903" spans="1:14" hidden="1" x14ac:dyDescent="0.25">
      <c r="A903" s="79" t="s">
        <v>178</v>
      </c>
      <c r="B903" s="197" t="s">
        <v>240</v>
      </c>
      <c r="C903" s="198"/>
      <c r="D903" s="198"/>
      <c r="E903" s="198"/>
      <c r="F903" s="198"/>
      <c r="G903" s="199"/>
      <c r="H903" s="79" t="s">
        <v>242</v>
      </c>
      <c r="I903" s="79" t="s">
        <v>286</v>
      </c>
      <c r="J903" s="79" t="s">
        <v>244</v>
      </c>
      <c r="K903" s="70"/>
      <c r="L903" s="68"/>
      <c r="M903" s="68">
        <f t="shared" si="81"/>
        <v>0</v>
      </c>
      <c r="N903" s="68"/>
    </row>
    <row r="904" spans="1:14" hidden="1" x14ac:dyDescent="0.25">
      <c r="A904" s="81" t="s">
        <v>185</v>
      </c>
      <c r="B904" s="81"/>
      <c r="C904" s="93"/>
      <c r="D904" s="93"/>
      <c r="E904" s="93"/>
      <c r="F904" s="93"/>
      <c r="G904" s="93"/>
      <c r="H904" s="81"/>
      <c r="I904" s="81" t="s">
        <v>287</v>
      </c>
      <c r="J904" s="81" t="s">
        <v>288</v>
      </c>
      <c r="K904" s="70"/>
      <c r="L904" s="68"/>
      <c r="M904" s="68">
        <f t="shared" si="81"/>
        <v>0</v>
      </c>
      <c r="N904" s="68"/>
    </row>
    <row r="905" spans="1:14" hidden="1" x14ac:dyDescent="0.25">
      <c r="A905" s="81"/>
      <c r="B905" s="81"/>
      <c r="C905" s="93"/>
      <c r="D905" s="93"/>
      <c r="E905" s="93"/>
      <c r="F905" s="93"/>
      <c r="G905" s="93"/>
      <c r="H905" s="81"/>
      <c r="I905" s="81" t="s">
        <v>218</v>
      </c>
      <c r="J905" s="81"/>
      <c r="K905" s="70"/>
      <c r="L905" s="68"/>
      <c r="M905" s="68">
        <f t="shared" si="81"/>
        <v>0</v>
      </c>
      <c r="N905" s="68"/>
    </row>
    <row r="906" spans="1:14" hidden="1" x14ac:dyDescent="0.25">
      <c r="A906" s="83">
        <v>1</v>
      </c>
      <c r="B906" s="200">
        <v>2</v>
      </c>
      <c r="C906" s="201"/>
      <c r="D906" s="201"/>
      <c r="E906" s="201"/>
      <c r="F906" s="201"/>
      <c r="G906" s="202"/>
      <c r="H906" s="83">
        <v>3</v>
      </c>
      <c r="I906" s="83">
        <v>4</v>
      </c>
      <c r="J906" s="83">
        <v>5</v>
      </c>
      <c r="K906" s="70"/>
      <c r="L906" s="68"/>
      <c r="M906" s="68">
        <f t="shared" si="81"/>
        <v>0</v>
      </c>
      <c r="N906" s="68"/>
    </row>
    <row r="907" spans="1:14" hidden="1" x14ac:dyDescent="0.25">
      <c r="A907" s="83">
        <v>1</v>
      </c>
      <c r="B907" s="122" t="s">
        <v>324</v>
      </c>
      <c r="C907" s="96"/>
      <c r="D907" s="96"/>
      <c r="E907" s="96"/>
      <c r="F907" s="96"/>
      <c r="G907" s="96"/>
      <c r="H907" s="90">
        <v>1</v>
      </c>
      <c r="I907" s="111">
        <f>+J907/H907</f>
        <v>0</v>
      </c>
      <c r="J907" s="87">
        <f>+K909</f>
        <v>0</v>
      </c>
      <c r="K907" s="70"/>
      <c r="L907" s="68"/>
      <c r="M907" s="68">
        <f t="shared" si="81"/>
        <v>0</v>
      </c>
      <c r="N907" s="68"/>
    </row>
    <row r="908" spans="1:14" hidden="1" x14ac:dyDescent="0.25">
      <c r="A908" s="83"/>
      <c r="B908" s="122"/>
      <c r="C908" s="123"/>
      <c r="D908" s="123"/>
      <c r="E908" s="123"/>
      <c r="F908" s="123"/>
      <c r="G908" s="123"/>
      <c r="H908" s="122"/>
      <c r="I908" s="122"/>
      <c r="J908" s="111"/>
      <c r="K908" s="70"/>
      <c r="L908" s="68"/>
      <c r="M908" s="68">
        <f t="shared" si="81"/>
        <v>0</v>
      </c>
      <c r="N908" s="68"/>
    </row>
    <row r="909" spans="1:14" hidden="1" x14ac:dyDescent="0.25">
      <c r="A909" s="83"/>
      <c r="B909" s="125" t="s">
        <v>209</v>
      </c>
      <c r="C909" s="126"/>
      <c r="D909" s="126"/>
      <c r="E909" s="126"/>
      <c r="F909" s="126"/>
      <c r="G909" s="126"/>
      <c r="H909" s="83" t="s">
        <v>210</v>
      </c>
      <c r="I909" s="83" t="s">
        <v>210</v>
      </c>
      <c r="J909" s="111">
        <f>+K909</f>
        <v>0</v>
      </c>
      <c r="K909" s="70">
        <f>+[1]ШС22!$DR$15</f>
        <v>0</v>
      </c>
      <c r="L909" s="137"/>
      <c r="M909" s="68">
        <f>+IF(K909=0,0,1)</f>
        <v>0</v>
      </c>
      <c r="N909" s="68"/>
    </row>
    <row r="910" spans="1:14" hidden="1" x14ac:dyDescent="0.25">
      <c r="M910" s="138">
        <f>+M911</f>
        <v>0</v>
      </c>
    </row>
    <row r="911" spans="1:14" ht="15.75" hidden="1" x14ac:dyDescent="0.25">
      <c r="A911" s="196" t="s">
        <v>266</v>
      </c>
      <c r="B911" s="196"/>
      <c r="C911" s="196"/>
      <c r="D911" s="196"/>
      <c r="E911" s="196"/>
      <c r="F911" s="196"/>
      <c r="G911" s="196"/>
      <c r="H911" s="196"/>
      <c r="I911" s="196"/>
      <c r="J911" s="196"/>
      <c r="K911" s="70"/>
      <c r="L911" s="68"/>
      <c r="M911" s="68">
        <f t="shared" ref="M911:M914" si="82">+M912</f>
        <v>0</v>
      </c>
      <c r="N911" s="68"/>
    </row>
    <row r="912" spans="1:14" hidden="1" x14ac:dyDescent="0.25">
      <c r="A912" s="114"/>
      <c r="B912" s="114"/>
      <c r="C912" s="114"/>
      <c r="D912" s="114"/>
      <c r="E912" s="114"/>
      <c r="F912" s="114"/>
      <c r="G912" s="69"/>
      <c r="H912" s="69"/>
      <c r="I912" s="69"/>
      <c r="J912" s="69"/>
      <c r="K912" s="70"/>
      <c r="L912" s="68"/>
      <c r="M912" s="68">
        <f t="shared" si="82"/>
        <v>0</v>
      </c>
      <c r="N912" s="68"/>
    </row>
    <row r="913" spans="1:14" ht="15.75" hidden="1" x14ac:dyDescent="0.25">
      <c r="A913" s="116" t="s">
        <v>173</v>
      </c>
      <c r="B913" s="117"/>
      <c r="C913" s="114"/>
      <c r="D913" s="73" t="str">
        <f>+[1]Авт!N206</f>
        <v>81307017Ш40400005</v>
      </c>
      <c r="E913" s="118"/>
      <c r="F913" s="118"/>
      <c r="G913" s="118"/>
      <c r="H913" s="118"/>
      <c r="I913" s="118"/>
      <c r="J913" s="118"/>
      <c r="K913" s="70"/>
      <c r="L913" s="68"/>
      <c r="M913" s="68">
        <f t="shared" si="82"/>
        <v>0</v>
      </c>
      <c r="N913" s="68"/>
    </row>
    <row r="914" spans="1:14" hidden="1" x14ac:dyDescent="0.25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70"/>
      <c r="L914" s="68"/>
      <c r="M914" s="68">
        <f t="shared" si="82"/>
        <v>0</v>
      </c>
      <c r="N914" s="68"/>
    </row>
    <row r="915" spans="1:14" ht="15.75" hidden="1" x14ac:dyDescent="0.25">
      <c r="A915" s="116" t="s">
        <v>175</v>
      </c>
      <c r="B915" s="117"/>
      <c r="C915" s="114"/>
      <c r="D915" s="78" t="s">
        <v>301</v>
      </c>
      <c r="E915" s="119"/>
      <c r="F915" s="119"/>
      <c r="G915" s="119"/>
      <c r="H915" s="119"/>
      <c r="I915" s="119"/>
      <c r="J915" s="119"/>
      <c r="K915" s="70"/>
      <c r="L915" s="68"/>
      <c r="M915" s="68">
        <f>IF(M924+M934&gt;0,1,0)</f>
        <v>0</v>
      </c>
      <c r="N915" s="68"/>
    </row>
    <row r="916" spans="1:14" ht="15.75" hidden="1" x14ac:dyDescent="0.25">
      <c r="A916" s="116"/>
      <c r="B916" s="117"/>
      <c r="C916" s="120"/>
      <c r="D916" s="120"/>
      <c r="E916" s="120"/>
      <c r="F916" s="120"/>
      <c r="G916" s="69"/>
      <c r="H916" s="69"/>
      <c r="I916" s="69"/>
      <c r="J916" s="69"/>
      <c r="K916" s="70"/>
      <c r="L916" s="68"/>
      <c r="M916" s="68">
        <f>+M917</f>
        <v>0</v>
      </c>
      <c r="N916" s="68"/>
    </row>
    <row r="917" spans="1:14" ht="15.75" hidden="1" x14ac:dyDescent="0.25">
      <c r="A917" s="196" t="s">
        <v>281</v>
      </c>
      <c r="B917" s="196"/>
      <c r="C917" s="196"/>
      <c r="D917" s="196"/>
      <c r="E917" s="196"/>
      <c r="F917" s="196"/>
      <c r="G917" s="196"/>
      <c r="H917" s="196"/>
      <c r="I917" s="196"/>
      <c r="J917" s="196"/>
      <c r="K917" s="70"/>
      <c r="L917" s="68"/>
      <c r="M917" s="68">
        <f t="shared" ref="M917:M921" si="83">+M918</f>
        <v>0</v>
      </c>
      <c r="N917" s="68"/>
    </row>
    <row r="918" spans="1:14" hidden="1" x14ac:dyDescent="0.25">
      <c r="A918" s="114"/>
      <c r="B918" s="114"/>
      <c r="C918" s="114"/>
      <c r="D918" s="114"/>
      <c r="E918" s="114"/>
      <c r="F918" s="69"/>
      <c r="G918" s="69"/>
      <c r="H918" s="69"/>
      <c r="I918" s="69"/>
      <c r="J918" s="69"/>
      <c r="K918" s="70"/>
      <c r="L918" s="68"/>
      <c r="M918" s="68">
        <f t="shared" si="83"/>
        <v>0</v>
      </c>
      <c r="N918" s="68"/>
    </row>
    <row r="919" spans="1:14" hidden="1" x14ac:dyDescent="0.25">
      <c r="A919" s="79" t="s">
        <v>178</v>
      </c>
      <c r="B919" s="197" t="s">
        <v>240</v>
      </c>
      <c r="C919" s="198"/>
      <c r="D919" s="198"/>
      <c r="E919" s="198"/>
      <c r="F919" s="198"/>
      <c r="G919" s="198"/>
      <c r="H919" s="199"/>
      <c r="I919" s="79" t="s">
        <v>242</v>
      </c>
      <c r="J919" s="80" t="s">
        <v>268</v>
      </c>
      <c r="K919" s="70"/>
      <c r="L919" s="68"/>
      <c r="M919" s="68">
        <f t="shared" si="83"/>
        <v>0</v>
      </c>
      <c r="N919" s="68"/>
    </row>
    <row r="920" spans="1:14" hidden="1" x14ac:dyDescent="0.25">
      <c r="A920" s="81" t="s">
        <v>185</v>
      </c>
      <c r="B920" s="81"/>
      <c r="C920" s="93"/>
      <c r="D920" s="93"/>
      <c r="E920" s="93"/>
      <c r="F920" s="93"/>
      <c r="G920" s="93"/>
      <c r="H920" s="128"/>
      <c r="I920" s="81" t="s">
        <v>282</v>
      </c>
      <c r="J920" s="82" t="s">
        <v>283</v>
      </c>
      <c r="K920" s="70"/>
      <c r="L920" s="68"/>
      <c r="M920" s="68">
        <f t="shared" si="83"/>
        <v>0</v>
      </c>
      <c r="N920" s="68"/>
    </row>
    <row r="921" spans="1:14" hidden="1" x14ac:dyDescent="0.25">
      <c r="A921" s="81"/>
      <c r="B921" s="81"/>
      <c r="C921" s="93"/>
      <c r="D921" s="93"/>
      <c r="E921" s="93"/>
      <c r="F921" s="93"/>
      <c r="G921" s="93"/>
      <c r="H921" s="129"/>
      <c r="I921" s="81"/>
      <c r="J921" s="82"/>
      <c r="K921" s="70"/>
      <c r="L921" s="68"/>
      <c r="M921" s="68">
        <f t="shared" si="83"/>
        <v>0</v>
      </c>
      <c r="N921" s="68"/>
    </row>
    <row r="922" spans="1:14" hidden="1" x14ac:dyDescent="0.25">
      <c r="A922" s="83">
        <v>1</v>
      </c>
      <c r="B922" s="200">
        <v>2</v>
      </c>
      <c r="C922" s="201"/>
      <c r="D922" s="201"/>
      <c r="E922" s="201"/>
      <c r="F922" s="201"/>
      <c r="G922" s="201"/>
      <c r="H922" s="202"/>
      <c r="I922" s="83">
        <v>3</v>
      </c>
      <c r="J922" s="84">
        <v>4</v>
      </c>
      <c r="K922" s="70"/>
      <c r="L922" s="68"/>
      <c r="M922" s="68">
        <f>+M923</f>
        <v>0</v>
      </c>
      <c r="N922" s="68"/>
    </row>
    <row r="923" spans="1:14" hidden="1" x14ac:dyDescent="0.25">
      <c r="A923" s="83">
        <v>1</v>
      </c>
      <c r="B923" s="125" t="s">
        <v>335</v>
      </c>
      <c r="C923" s="126"/>
      <c r="D923" s="126"/>
      <c r="E923" s="126"/>
      <c r="F923" s="126"/>
      <c r="G923" s="126"/>
      <c r="H923" s="126"/>
      <c r="I923" s="124">
        <v>1</v>
      </c>
      <c r="J923" s="111">
        <f>+K924</f>
        <v>0</v>
      </c>
      <c r="K923" s="70"/>
      <c r="L923" s="68"/>
      <c r="M923" s="68">
        <f>+M924</f>
        <v>0</v>
      </c>
      <c r="N923" s="68"/>
    </row>
    <row r="924" spans="1:14" hidden="1" x14ac:dyDescent="0.25">
      <c r="A924" s="83"/>
      <c r="B924" s="125" t="s">
        <v>209</v>
      </c>
      <c r="C924" s="126"/>
      <c r="D924" s="126"/>
      <c r="E924" s="126"/>
      <c r="F924" s="126"/>
      <c r="G924" s="126"/>
      <c r="H924" s="126"/>
      <c r="I924" s="83" t="s">
        <v>210</v>
      </c>
      <c r="J924" s="111">
        <f>+SUM(J923:J923)</f>
        <v>0</v>
      </c>
      <c r="K924" s="70">
        <f>+[1]ШС22!$DT$15</f>
        <v>0</v>
      </c>
      <c r="L924" s="68"/>
      <c r="M924" s="68">
        <f t="shared" ref="M924" si="84">+IF(K924=0,0,1)</f>
        <v>0</v>
      </c>
      <c r="N924" s="68"/>
    </row>
    <row r="925" spans="1:14" ht="15.75" hidden="1" x14ac:dyDescent="0.25">
      <c r="A925" s="127"/>
      <c r="B925" s="127"/>
      <c r="C925" s="127"/>
      <c r="D925" s="127"/>
      <c r="E925" s="127"/>
      <c r="F925" s="72"/>
      <c r="G925" s="72"/>
      <c r="H925" s="72"/>
      <c r="I925" s="72"/>
      <c r="J925" s="72"/>
      <c r="K925" s="70"/>
      <c r="L925" s="68"/>
      <c r="M925" s="68">
        <f t="shared" ref="M925:M933" si="85">+M926</f>
        <v>0</v>
      </c>
      <c r="N925" s="68"/>
    </row>
    <row r="926" spans="1:14" ht="15.75" hidden="1" x14ac:dyDescent="0.25">
      <c r="A926" s="196" t="s">
        <v>285</v>
      </c>
      <c r="B926" s="196"/>
      <c r="C926" s="196"/>
      <c r="D926" s="196"/>
      <c r="E926" s="196"/>
      <c r="F926" s="196"/>
      <c r="G926" s="196"/>
      <c r="H926" s="196"/>
      <c r="I926" s="196"/>
      <c r="J926" s="196"/>
      <c r="K926" s="70"/>
      <c r="L926" s="68"/>
      <c r="M926" s="68">
        <f t="shared" si="85"/>
        <v>0</v>
      </c>
      <c r="N926" s="68"/>
    </row>
    <row r="927" spans="1:14" ht="15.75" hidden="1" x14ac:dyDescent="0.25">
      <c r="A927" s="114"/>
      <c r="B927" s="114"/>
      <c r="C927" s="114"/>
      <c r="D927" s="114"/>
      <c r="E927" s="114"/>
      <c r="F927" s="72"/>
      <c r="G927" s="72"/>
      <c r="H927" s="72"/>
      <c r="I927" s="72"/>
      <c r="J927" s="72"/>
      <c r="K927" s="70"/>
      <c r="L927" s="68"/>
      <c r="M927" s="68">
        <f t="shared" si="85"/>
        <v>0</v>
      </c>
      <c r="N927" s="68"/>
    </row>
    <row r="928" spans="1:14" hidden="1" x14ac:dyDescent="0.25">
      <c r="A928" s="79" t="s">
        <v>178</v>
      </c>
      <c r="B928" s="197" t="s">
        <v>240</v>
      </c>
      <c r="C928" s="198"/>
      <c r="D928" s="198"/>
      <c r="E928" s="198"/>
      <c r="F928" s="198"/>
      <c r="G928" s="199"/>
      <c r="H928" s="79" t="s">
        <v>242</v>
      </c>
      <c r="I928" s="79" t="s">
        <v>286</v>
      </c>
      <c r="J928" s="79" t="s">
        <v>244</v>
      </c>
      <c r="K928" s="70"/>
      <c r="L928" s="68"/>
      <c r="M928" s="68">
        <f t="shared" si="85"/>
        <v>0</v>
      </c>
      <c r="N928" s="68"/>
    </row>
    <row r="929" spans="1:14" hidden="1" x14ac:dyDescent="0.25">
      <c r="A929" s="81" t="s">
        <v>185</v>
      </c>
      <c r="B929" s="81"/>
      <c r="C929" s="93"/>
      <c r="D929" s="93"/>
      <c r="E929" s="93"/>
      <c r="F929" s="93"/>
      <c r="G929" s="93"/>
      <c r="H929" s="81"/>
      <c r="I929" s="81" t="s">
        <v>287</v>
      </c>
      <c r="J929" s="81" t="s">
        <v>288</v>
      </c>
      <c r="K929" s="70"/>
      <c r="L929" s="68"/>
      <c r="M929" s="68">
        <f t="shared" si="85"/>
        <v>0</v>
      </c>
      <c r="N929" s="68"/>
    </row>
    <row r="930" spans="1:14" hidden="1" x14ac:dyDescent="0.25">
      <c r="A930" s="81"/>
      <c r="B930" s="81"/>
      <c r="C930" s="93"/>
      <c r="D930" s="93"/>
      <c r="E930" s="93"/>
      <c r="F930" s="93"/>
      <c r="G930" s="93"/>
      <c r="H930" s="81"/>
      <c r="I930" s="81" t="s">
        <v>218</v>
      </c>
      <c r="J930" s="81"/>
      <c r="K930" s="70"/>
      <c r="L930" s="68"/>
      <c r="M930" s="68">
        <f t="shared" si="85"/>
        <v>0</v>
      </c>
      <c r="N930" s="68"/>
    </row>
    <row r="931" spans="1:14" hidden="1" x14ac:dyDescent="0.25">
      <c r="A931" s="83">
        <v>1</v>
      </c>
      <c r="B931" s="200">
        <v>2</v>
      </c>
      <c r="C931" s="201"/>
      <c r="D931" s="201"/>
      <c r="E931" s="201"/>
      <c r="F931" s="201"/>
      <c r="G931" s="202"/>
      <c r="H931" s="83">
        <v>3</v>
      </c>
      <c r="I931" s="83">
        <v>4</v>
      </c>
      <c r="J931" s="83">
        <v>5</v>
      </c>
      <c r="K931" s="70"/>
      <c r="L931" s="68"/>
      <c r="M931" s="68">
        <f t="shared" si="85"/>
        <v>0</v>
      </c>
      <c r="N931" s="68"/>
    </row>
    <row r="932" spans="1:14" hidden="1" x14ac:dyDescent="0.25">
      <c r="A932" s="83">
        <v>1</v>
      </c>
      <c r="B932" s="122" t="s">
        <v>324</v>
      </c>
      <c r="C932" s="96"/>
      <c r="D932" s="96"/>
      <c r="E932" s="96"/>
      <c r="F932" s="96"/>
      <c r="G932" s="96"/>
      <c r="H932" s="90">
        <v>1</v>
      </c>
      <c r="I932" s="111">
        <f>+J932/H932</f>
        <v>0</v>
      </c>
      <c r="J932" s="87">
        <f>+K934</f>
        <v>0</v>
      </c>
      <c r="K932" s="70"/>
      <c r="L932" s="68"/>
      <c r="M932" s="68">
        <f t="shared" si="85"/>
        <v>0</v>
      </c>
      <c r="N932" s="68"/>
    </row>
    <row r="933" spans="1:14" hidden="1" x14ac:dyDescent="0.25">
      <c r="A933" s="83"/>
      <c r="B933" s="122"/>
      <c r="C933" s="123"/>
      <c r="D933" s="123"/>
      <c r="E933" s="123"/>
      <c r="F933" s="123"/>
      <c r="G933" s="123"/>
      <c r="H933" s="122"/>
      <c r="I933" s="122"/>
      <c r="J933" s="111"/>
      <c r="K933" s="70"/>
      <c r="L933" s="68"/>
      <c r="M933" s="68">
        <f t="shared" si="85"/>
        <v>0</v>
      </c>
      <c r="N933" s="68"/>
    </row>
    <row r="934" spans="1:14" hidden="1" x14ac:dyDescent="0.25">
      <c r="A934" s="83"/>
      <c r="B934" s="125" t="s">
        <v>209</v>
      </c>
      <c r="C934" s="126"/>
      <c r="D934" s="126"/>
      <c r="E934" s="126"/>
      <c r="F934" s="126"/>
      <c r="G934" s="126"/>
      <c r="H934" s="83" t="s">
        <v>210</v>
      </c>
      <c r="I934" s="83" t="s">
        <v>210</v>
      </c>
      <c r="J934" s="111">
        <f>+K934</f>
        <v>0</v>
      </c>
      <c r="K934" s="70">
        <f>+[1]ШС22!$DU$15</f>
        <v>0</v>
      </c>
      <c r="L934" s="137"/>
      <c r="M934" s="68">
        <f>+IF(K934=0,0,1)</f>
        <v>0</v>
      </c>
      <c r="N934" s="68"/>
    </row>
    <row r="935" spans="1:14" hidden="1" x14ac:dyDescent="0.25">
      <c r="M935" s="138">
        <f>+M936</f>
        <v>0</v>
      </c>
    </row>
    <row r="936" spans="1:14" ht="15.75" hidden="1" x14ac:dyDescent="0.25">
      <c r="A936" s="196" t="s">
        <v>266</v>
      </c>
      <c r="B936" s="196"/>
      <c r="C936" s="196"/>
      <c r="D936" s="196"/>
      <c r="E936" s="196"/>
      <c r="F936" s="196"/>
      <c r="G936" s="196"/>
      <c r="H936" s="196"/>
      <c r="I936" s="196"/>
      <c r="J936" s="196"/>
      <c r="K936" s="70"/>
      <c r="L936" s="68"/>
      <c r="M936" s="68">
        <f t="shared" ref="M936:M939" si="86">+M937</f>
        <v>0</v>
      </c>
      <c r="N936" s="68"/>
    </row>
    <row r="937" spans="1:14" hidden="1" x14ac:dyDescent="0.25">
      <c r="A937" s="114"/>
      <c r="B937" s="114"/>
      <c r="C937" s="114"/>
      <c r="D937" s="114"/>
      <c r="E937" s="114"/>
      <c r="F937" s="114"/>
      <c r="G937" s="69"/>
      <c r="H937" s="69"/>
      <c r="I937" s="69"/>
      <c r="J937" s="69"/>
      <c r="K937" s="70"/>
      <c r="L937" s="68"/>
      <c r="M937" s="68">
        <f t="shared" si="86"/>
        <v>0</v>
      </c>
      <c r="N937" s="68"/>
    </row>
    <row r="938" spans="1:14" ht="15.75" hidden="1" x14ac:dyDescent="0.25">
      <c r="A938" s="116" t="s">
        <v>173</v>
      </c>
      <c r="B938" s="117"/>
      <c r="C938" s="114"/>
      <c r="D938" s="73" t="str">
        <f>+[1]Авт!N210</f>
        <v>81307017Ш40500005</v>
      </c>
      <c r="E938" s="118"/>
      <c r="F938" s="118"/>
      <c r="G938" s="118"/>
      <c r="H938" s="118"/>
      <c r="I938" s="118"/>
      <c r="J938" s="118"/>
      <c r="K938" s="70"/>
      <c r="L938" s="68"/>
      <c r="M938" s="68">
        <f t="shared" si="86"/>
        <v>0</v>
      </c>
      <c r="N938" s="68"/>
    </row>
    <row r="939" spans="1:14" hidden="1" x14ac:dyDescent="0.25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70"/>
      <c r="L939" s="68"/>
      <c r="M939" s="68">
        <f t="shared" si="86"/>
        <v>0</v>
      </c>
      <c r="N939" s="68"/>
    </row>
    <row r="940" spans="1:14" ht="15.75" hidden="1" x14ac:dyDescent="0.25">
      <c r="A940" s="116" t="s">
        <v>175</v>
      </c>
      <c r="B940" s="117"/>
      <c r="C940" s="114"/>
      <c r="D940" s="78" t="s">
        <v>301</v>
      </c>
      <c r="E940" s="119"/>
      <c r="F940" s="119"/>
      <c r="G940" s="119"/>
      <c r="H940" s="119"/>
      <c r="I940" s="119"/>
      <c r="J940" s="119"/>
      <c r="K940" s="70"/>
      <c r="L940" s="68"/>
      <c r="M940" s="68">
        <f>IF(M949+M959&gt;0,1,0)</f>
        <v>0</v>
      </c>
      <c r="N940" s="68"/>
    </row>
    <row r="941" spans="1:14" ht="15.75" hidden="1" x14ac:dyDescent="0.25">
      <c r="A941" s="116"/>
      <c r="B941" s="117"/>
      <c r="C941" s="120"/>
      <c r="D941" s="120"/>
      <c r="E941" s="120"/>
      <c r="F941" s="120"/>
      <c r="G941" s="69"/>
      <c r="H941" s="69"/>
      <c r="I941" s="69"/>
      <c r="J941" s="69"/>
      <c r="K941" s="70"/>
      <c r="L941" s="68"/>
      <c r="M941" s="68">
        <f>+M942</f>
        <v>0</v>
      </c>
      <c r="N941" s="68"/>
    </row>
    <row r="942" spans="1:14" ht="15.75" hidden="1" x14ac:dyDescent="0.25">
      <c r="A942" s="196" t="s">
        <v>281</v>
      </c>
      <c r="B942" s="196"/>
      <c r="C942" s="196"/>
      <c r="D942" s="196"/>
      <c r="E942" s="196"/>
      <c r="F942" s="196"/>
      <c r="G942" s="196"/>
      <c r="H942" s="196"/>
      <c r="I942" s="196"/>
      <c r="J942" s="196"/>
      <c r="K942" s="70"/>
      <c r="L942" s="68"/>
      <c r="M942" s="68">
        <f t="shared" ref="M942:M946" si="87">+M943</f>
        <v>0</v>
      </c>
      <c r="N942" s="68"/>
    </row>
    <row r="943" spans="1:14" hidden="1" x14ac:dyDescent="0.25">
      <c r="A943" s="114"/>
      <c r="B943" s="114"/>
      <c r="C943" s="114"/>
      <c r="D943" s="114"/>
      <c r="E943" s="114"/>
      <c r="F943" s="69"/>
      <c r="G943" s="69"/>
      <c r="H943" s="69"/>
      <c r="I943" s="69"/>
      <c r="J943" s="69"/>
      <c r="K943" s="70"/>
      <c r="L943" s="68"/>
      <c r="M943" s="68">
        <f t="shared" si="87"/>
        <v>0</v>
      </c>
      <c r="N943" s="68"/>
    </row>
    <row r="944" spans="1:14" hidden="1" x14ac:dyDescent="0.25">
      <c r="A944" s="79" t="s">
        <v>178</v>
      </c>
      <c r="B944" s="197" t="s">
        <v>240</v>
      </c>
      <c r="C944" s="198"/>
      <c r="D944" s="198"/>
      <c r="E944" s="198"/>
      <c r="F944" s="198"/>
      <c r="G944" s="198"/>
      <c r="H944" s="199"/>
      <c r="I944" s="79" t="s">
        <v>242</v>
      </c>
      <c r="J944" s="80" t="s">
        <v>268</v>
      </c>
      <c r="K944" s="70"/>
      <c r="L944" s="68"/>
      <c r="M944" s="68">
        <f t="shared" si="87"/>
        <v>0</v>
      </c>
      <c r="N944" s="68"/>
    </row>
    <row r="945" spans="1:14" hidden="1" x14ac:dyDescent="0.25">
      <c r="A945" s="81" t="s">
        <v>185</v>
      </c>
      <c r="B945" s="81"/>
      <c r="C945" s="93"/>
      <c r="D945" s="93"/>
      <c r="E945" s="93"/>
      <c r="F945" s="93"/>
      <c r="G945" s="93"/>
      <c r="H945" s="128"/>
      <c r="I945" s="81" t="s">
        <v>282</v>
      </c>
      <c r="J945" s="82" t="s">
        <v>283</v>
      </c>
      <c r="K945" s="70"/>
      <c r="L945" s="68"/>
      <c r="M945" s="68">
        <f t="shared" si="87"/>
        <v>0</v>
      </c>
      <c r="N945" s="68"/>
    </row>
    <row r="946" spans="1:14" hidden="1" x14ac:dyDescent="0.25">
      <c r="A946" s="81"/>
      <c r="B946" s="81"/>
      <c r="C946" s="93"/>
      <c r="D946" s="93"/>
      <c r="E946" s="93"/>
      <c r="F946" s="93"/>
      <c r="G946" s="93"/>
      <c r="H946" s="129"/>
      <c r="I946" s="81"/>
      <c r="J946" s="82"/>
      <c r="K946" s="70"/>
      <c r="L946" s="68"/>
      <c r="M946" s="68">
        <f t="shared" si="87"/>
        <v>0</v>
      </c>
      <c r="N946" s="68"/>
    </row>
    <row r="947" spans="1:14" hidden="1" x14ac:dyDescent="0.25">
      <c r="A947" s="83">
        <v>1</v>
      </c>
      <c r="B947" s="200">
        <v>2</v>
      </c>
      <c r="C947" s="201"/>
      <c r="D947" s="201"/>
      <c r="E947" s="201"/>
      <c r="F947" s="201"/>
      <c r="G947" s="201"/>
      <c r="H947" s="202"/>
      <c r="I947" s="83">
        <v>3</v>
      </c>
      <c r="J947" s="84">
        <v>4</v>
      </c>
      <c r="K947" s="70"/>
      <c r="L947" s="68"/>
      <c r="M947" s="68">
        <f>+M948</f>
        <v>0</v>
      </c>
      <c r="N947" s="68"/>
    </row>
    <row r="948" spans="1:14" hidden="1" x14ac:dyDescent="0.25">
      <c r="A948" s="83">
        <v>1</v>
      </c>
      <c r="B948" s="125" t="s">
        <v>335</v>
      </c>
      <c r="C948" s="126"/>
      <c r="D948" s="126"/>
      <c r="E948" s="126"/>
      <c r="F948" s="126"/>
      <c r="G948" s="126"/>
      <c r="H948" s="126"/>
      <c r="I948" s="124">
        <v>1</v>
      </c>
      <c r="J948" s="111">
        <f>+K949</f>
        <v>0</v>
      </c>
      <c r="K948" s="70"/>
      <c r="L948" s="68"/>
      <c r="M948" s="68">
        <f>+M949</f>
        <v>0</v>
      </c>
      <c r="N948" s="68"/>
    </row>
    <row r="949" spans="1:14" hidden="1" x14ac:dyDescent="0.25">
      <c r="A949" s="83"/>
      <c r="B949" s="125" t="s">
        <v>209</v>
      </c>
      <c r="C949" s="126"/>
      <c r="D949" s="126"/>
      <c r="E949" s="126"/>
      <c r="F949" s="126"/>
      <c r="G949" s="126"/>
      <c r="H949" s="126"/>
      <c r="I949" s="83" t="s">
        <v>210</v>
      </c>
      <c r="J949" s="111">
        <f>+SUM(J948:J948)</f>
        <v>0</v>
      </c>
      <c r="K949" s="70">
        <f>+[1]ШС22!$DW$15</f>
        <v>0</v>
      </c>
      <c r="L949" s="68"/>
      <c r="M949" s="68">
        <f t="shared" ref="M949" si="88">+IF(K949=0,0,1)</f>
        <v>0</v>
      </c>
      <c r="N949" s="68"/>
    </row>
    <row r="950" spans="1:14" ht="15.75" hidden="1" x14ac:dyDescent="0.25">
      <c r="A950" s="127"/>
      <c r="B950" s="127"/>
      <c r="C950" s="127"/>
      <c r="D950" s="127"/>
      <c r="E950" s="127"/>
      <c r="F950" s="72"/>
      <c r="G950" s="72"/>
      <c r="H950" s="72"/>
      <c r="I950" s="72"/>
      <c r="J950" s="72"/>
      <c r="K950" s="70"/>
      <c r="L950" s="68"/>
      <c r="M950" s="68">
        <f t="shared" ref="M950:M957" si="89">+M951</f>
        <v>0</v>
      </c>
      <c r="N950" s="68"/>
    </row>
    <row r="951" spans="1:14" ht="15.75" hidden="1" x14ac:dyDescent="0.25">
      <c r="A951" s="196" t="s">
        <v>285</v>
      </c>
      <c r="B951" s="196"/>
      <c r="C951" s="196"/>
      <c r="D951" s="196"/>
      <c r="E951" s="196"/>
      <c r="F951" s="196"/>
      <c r="G951" s="196"/>
      <c r="H951" s="196"/>
      <c r="I951" s="196"/>
      <c r="J951" s="196"/>
      <c r="K951" s="70"/>
      <c r="L951" s="68"/>
      <c r="M951" s="68">
        <f t="shared" si="89"/>
        <v>0</v>
      </c>
      <c r="N951" s="68"/>
    </row>
    <row r="952" spans="1:14" ht="15.75" hidden="1" x14ac:dyDescent="0.25">
      <c r="A952" s="114"/>
      <c r="B952" s="114"/>
      <c r="C952" s="114"/>
      <c r="D952" s="114"/>
      <c r="E952" s="114"/>
      <c r="F952" s="72"/>
      <c r="G952" s="72"/>
      <c r="H952" s="72"/>
      <c r="I952" s="72"/>
      <c r="J952" s="72"/>
      <c r="K952" s="70"/>
      <c r="L952" s="68"/>
      <c r="M952" s="68">
        <f t="shared" si="89"/>
        <v>0</v>
      </c>
      <c r="N952" s="68"/>
    </row>
    <row r="953" spans="1:14" hidden="1" x14ac:dyDescent="0.25">
      <c r="A953" s="79" t="s">
        <v>178</v>
      </c>
      <c r="B953" s="197" t="s">
        <v>240</v>
      </c>
      <c r="C953" s="198"/>
      <c r="D953" s="198"/>
      <c r="E953" s="198"/>
      <c r="F953" s="198"/>
      <c r="G953" s="199"/>
      <c r="H953" s="79" t="s">
        <v>242</v>
      </c>
      <c r="I953" s="79" t="s">
        <v>286</v>
      </c>
      <c r="J953" s="79" t="s">
        <v>244</v>
      </c>
      <c r="K953" s="70"/>
      <c r="L953" s="68"/>
      <c r="M953" s="68">
        <f t="shared" si="89"/>
        <v>0</v>
      </c>
      <c r="N953" s="68"/>
    </row>
    <row r="954" spans="1:14" hidden="1" x14ac:dyDescent="0.25">
      <c r="A954" s="81" t="s">
        <v>185</v>
      </c>
      <c r="B954" s="81"/>
      <c r="C954" s="93"/>
      <c r="D954" s="93"/>
      <c r="E954" s="93"/>
      <c r="F954" s="93"/>
      <c r="G954" s="93"/>
      <c r="H954" s="81"/>
      <c r="I954" s="81" t="s">
        <v>287</v>
      </c>
      <c r="J954" s="81" t="s">
        <v>288</v>
      </c>
      <c r="K954" s="70"/>
      <c r="L954" s="68"/>
      <c r="M954" s="68">
        <f t="shared" si="89"/>
        <v>0</v>
      </c>
      <c r="N954" s="68"/>
    </row>
    <row r="955" spans="1:14" hidden="1" x14ac:dyDescent="0.25">
      <c r="A955" s="81"/>
      <c r="B955" s="81"/>
      <c r="C955" s="93"/>
      <c r="D955" s="93"/>
      <c r="E955" s="93"/>
      <c r="F955" s="93"/>
      <c r="G955" s="93"/>
      <c r="H955" s="81"/>
      <c r="I955" s="81" t="s">
        <v>218</v>
      </c>
      <c r="J955" s="81"/>
      <c r="K955" s="70"/>
      <c r="L955" s="68"/>
      <c r="M955" s="68">
        <f t="shared" si="89"/>
        <v>0</v>
      </c>
      <c r="N955" s="68"/>
    </row>
    <row r="956" spans="1:14" hidden="1" x14ac:dyDescent="0.25">
      <c r="A956" s="83">
        <v>1</v>
      </c>
      <c r="B956" s="200">
        <v>2</v>
      </c>
      <c r="C956" s="201"/>
      <c r="D956" s="201"/>
      <c r="E956" s="201"/>
      <c r="F956" s="201"/>
      <c r="G956" s="202"/>
      <c r="H956" s="83">
        <v>3</v>
      </c>
      <c r="I956" s="83">
        <v>4</v>
      </c>
      <c r="J956" s="83">
        <v>5</v>
      </c>
      <c r="K956" s="70"/>
      <c r="L956" s="68"/>
      <c r="M956" s="68">
        <f t="shared" si="89"/>
        <v>0</v>
      </c>
      <c r="N956" s="68"/>
    </row>
    <row r="957" spans="1:14" hidden="1" x14ac:dyDescent="0.25">
      <c r="A957" s="83">
        <v>1</v>
      </c>
      <c r="B957" s="122" t="s">
        <v>324</v>
      </c>
      <c r="C957" s="96"/>
      <c r="D957" s="96"/>
      <c r="E957" s="96"/>
      <c r="F957" s="96"/>
      <c r="G957" s="96"/>
      <c r="H957" s="90">
        <v>1</v>
      </c>
      <c r="I957" s="111">
        <f>+J957/H957</f>
        <v>0</v>
      </c>
      <c r="J957" s="87">
        <f>+K959</f>
        <v>0</v>
      </c>
      <c r="K957" s="70"/>
      <c r="L957" s="68"/>
      <c r="M957" s="68">
        <f t="shared" si="89"/>
        <v>0</v>
      </c>
      <c r="N957" s="68"/>
    </row>
    <row r="958" spans="1:14" hidden="1" x14ac:dyDescent="0.25">
      <c r="A958" s="83"/>
      <c r="B958" s="122"/>
      <c r="C958" s="123"/>
      <c r="D958" s="123"/>
      <c r="E958" s="123"/>
      <c r="F958" s="123"/>
      <c r="G958" s="123"/>
      <c r="H958" s="122"/>
      <c r="I958" s="122"/>
      <c r="J958" s="111"/>
      <c r="K958" s="70"/>
      <c r="L958" s="68"/>
      <c r="M958" s="68">
        <f>+M959</f>
        <v>0</v>
      </c>
      <c r="N958" s="68"/>
    </row>
    <row r="959" spans="1:14" hidden="1" x14ac:dyDescent="0.25">
      <c r="A959" s="83"/>
      <c r="B959" s="125" t="s">
        <v>209</v>
      </c>
      <c r="C959" s="126"/>
      <c r="D959" s="126"/>
      <c r="E959" s="126"/>
      <c r="F959" s="126"/>
      <c r="G959" s="126"/>
      <c r="H959" s="83" t="s">
        <v>210</v>
      </c>
      <c r="I959" s="83" t="s">
        <v>210</v>
      </c>
      <c r="J959" s="111">
        <f>+K959</f>
        <v>0</v>
      </c>
      <c r="K959" s="70">
        <f>+[1]ШС22!$DX$15</f>
        <v>0</v>
      </c>
      <c r="L959" s="137"/>
      <c r="M959" s="68">
        <f>+IF(K959=0,0,1)</f>
        <v>0</v>
      </c>
      <c r="N959" s="68"/>
    </row>
    <row r="960" spans="1:14" hidden="1" x14ac:dyDescent="0.25">
      <c r="A960" s="93"/>
      <c r="B960" s="131"/>
      <c r="C960" s="131"/>
      <c r="D960" s="131"/>
      <c r="E960" s="131"/>
      <c r="F960" s="131"/>
      <c r="G960" s="131"/>
      <c r="H960" s="93"/>
      <c r="I960" s="93"/>
      <c r="J960" s="132"/>
      <c r="K960" s="70"/>
      <c r="L960" s="137"/>
      <c r="M960" s="68">
        <f>+M961</f>
        <v>0</v>
      </c>
      <c r="N960" s="68"/>
    </row>
    <row r="961" spans="1:14" ht="15.75" hidden="1" x14ac:dyDescent="0.25">
      <c r="A961" s="196" t="s">
        <v>266</v>
      </c>
      <c r="B961" s="196"/>
      <c r="C961" s="196"/>
      <c r="D961" s="196"/>
      <c r="E961" s="196"/>
      <c r="F961" s="196"/>
      <c r="G961" s="196"/>
      <c r="H961" s="196"/>
      <c r="I961" s="196"/>
      <c r="J961" s="196"/>
      <c r="K961" s="70"/>
      <c r="L961" s="68"/>
      <c r="M961" s="68">
        <f t="shared" ref="M961:M964" si="90">+M962</f>
        <v>0</v>
      </c>
      <c r="N961" s="68"/>
    </row>
    <row r="962" spans="1:14" hidden="1" x14ac:dyDescent="0.25">
      <c r="A962" s="114"/>
      <c r="B962" s="114"/>
      <c r="C962" s="114"/>
      <c r="D962" s="114"/>
      <c r="E962" s="114"/>
      <c r="F962" s="114"/>
      <c r="G962" s="69"/>
      <c r="H962" s="69"/>
      <c r="I962" s="69"/>
      <c r="J962" s="69"/>
      <c r="K962" s="70"/>
      <c r="L962" s="68"/>
      <c r="M962" s="68">
        <f t="shared" si="90"/>
        <v>0</v>
      </c>
      <c r="N962" s="68"/>
    </row>
    <row r="963" spans="1:14" ht="15.75" hidden="1" x14ac:dyDescent="0.25">
      <c r="A963" s="116" t="s">
        <v>173</v>
      </c>
      <c r="B963" s="117"/>
      <c r="C963" s="114"/>
      <c r="D963" s="73" t="str">
        <f>+[1]Авт!N222</f>
        <v>81307017Е00300005</v>
      </c>
      <c r="E963" s="118"/>
      <c r="F963" s="118"/>
      <c r="G963" s="118"/>
      <c r="H963" s="118"/>
      <c r="I963" s="118"/>
      <c r="J963" s="118"/>
      <c r="K963" s="70"/>
      <c r="L963" s="68"/>
      <c r="M963" s="68">
        <f t="shared" si="90"/>
        <v>0</v>
      </c>
      <c r="N963" s="68"/>
    </row>
    <row r="964" spans="1:14" hidden="1" x14ac:dyDescent="0.25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70"/>
      <c r="L964" s="68"/>
      <c r="M964" s="68">
        <f t="shared" si="90"/>
        <v>0</v>
      </c>
      <c r="N964" s="68"/>
    </row>
    <row r="965" spans="1:14" ht="15.75" hidden="1" x14ac:dyDescent="0.25">
      <c r="A965" s="116" t="s">
        <v>175</v>
      </c>
      <c r="B965" s="117"/>
      <c r="C965" s="114"/>
      <c r="D965" s="78" t="s">
        <v>301</v>
      </c>
      <c r="E965" s="119"/>
      <c r="F965" s="119"/>
      <c r="G965" s="119"/>
      <c r="H965" s="119"/>
      <c r="I965" s="119"/>
      <c r="J965" s="119"/>
      <c r="K965" s="70"/>
      <c r="L965" s="68"/>
      <c r="M965" s="68">
        <f>IF(M974+M984&gt;0,1,0)</f>
        <v>0</v>
      </c>
      <c r="N965" s="68"/>
    </row>
    <row r="966" spans="1:14" ht="15.75" hidden="1" x14ac:dyDescent="0.25">
      <c r="A966" s="116"/>
      <c r="B966" s="117"/>
      <c r="C966" s="120"/>
      <c r="D966" s="120"/>
      <c r="E966" s="120"/>
      <c r="F966" s="120"/>
      <c r="G966" s="69"/>
      <c r="H966" s="69"/>
      <c r="I966" s="69"/>
      <c r="J966" s="69"/>
      <c r="K966" s="70"/>
      <c r="L966" s="68"/>
      <c r="M966" s="68">
        <f>+M967</f>
        <v>0</v>
      </c>
      <c r="N966" s="68"/>
    </row>
    <row r="967" spans="1:14" ht="15.75" hidden="1" x14ac:dyDescent="0.25">
      <c r="A967" s="196" t="s">
        <v>281</v>
      </c>
      <c r="B967" s="196"/>
      <c r="C967" s="196"/>
      <c r="D967" s="196"/>
      <c r="E967" s="196"/>
      <c r="F967" s="196"/>
      <c r="G967" s="196"/>
      <c r="H967" s="196"/>
      <c r="I967" s="196"/>
      <c r="J967" s="196"/>
      <c r="K967" s="70"/>
      <c r="L967" s="68"/>
      <c r="M967" s="68">
        <f t="shared" ref="M967:M971" si="91">+M968</f>
        <v>0</v>
      </c>
      <c r="N967" s="68"/>
    </row>
    <row r="968" spans="1:14" hidden="1" x14ac:dyDescent="0.25">
      <c r="A968" s="114"/>
      <c r="B968" s="114"/>
      <c r="C968" s="114"/>
      <c r="D968" s="114"/>
      <c r="E968" s="114"/>
      <c r="F968" s="69"/>
      <c r="G968" s="69"/>
      <c r="H968" s="69"/>
      <c r="I968" s="69"/>
      <c r="J968" s="69"/>
      <c r="K968" s="70"/>
      <c r="L968" s="68"/>
      <c r="M968" s="68">
        <f t="shared" si="91"/>
        <v>0</v>
      </c>
      <c r="N968" s="68"/>
    </row>
    <row r="969" spans="1:14" hidden="1" x14ac:dyDescent="0.25">
      <c r="A969" s="79" t="s">
        <v>178</v>
      </c>
      <c r="B969" s="197" t="s">
        <v>240</v>
      </c>
      <c r="C969" s="198"/>
      <c r="D969" s="198"/>
      <c r="E969" s="198"/>
      <c r="F969" s="198"/>
      <c r="G969" s="198"/>
      <c r="H969" s="199"/>
      <c r="I969" s="79" t="s">
        <v>242</v>
      </c>
      <c r="J969" s="80" t="s">
        <v>268</v>
      </c>
      <c r="K969" s="70"/>
      <c r="L969" s="68"/>
      <c r="M969" s="68">
        <f t="shared" si="91"/>
        <v>0</v>
      </c>
      <c r="N969" s="68"/>
    </row>
    <row r="970" spans="1:14" hidden="1" x14ac:dyDescent="0.25">
      <c r="A970" s="81" t="s">
        <v>185</v>
      </c>
      <c r="B970" s="81"/>
      <c r="C970" s="93"/>
      <c r="D970" s="93"/>
      <c r="E970" s="93"/>
      <c r="F970" s="93"/>
      <c r="G970" s="93"/>
      <c r="H970" s="128"/>
      <c r="I970" s="81" t="s">
        <v>282</v>
      </c>
      <c r="J970" s="82" t="s">
        <v>283</v>
      </c>
      <c r="K970" s="70"/>
      <c r="L970" s="68"/>
      <c r="M970" s="68">
        <f t="shared" si="91"/>
        <v>0</v>
      </c>
      <c r="N970" s="68"/>
    </row>
    <row r="971" spans="1:14" hidden="1" x14ac:dyDescent="0.25">
      <c r="A971" s="81"/>
      <c r="B971" s="81"/>
      <c r="C971" s="93"/>
      <c r="D971" s="93"/>
      <c r="E971" s="93"/>
      <c r="F971" s="93"/>
      <c r="G971" s="93"/>
      <c r="H971" s="129"/>
      <c r="I971" s="81"/>
      <c r="J971" s="82"/>
      <c r="K971" s="70"/>
      <c r="L971" s="68"/>
      <c r="M971" s="68">
        <f t="shared" si="91"/>
        <v>0</v>
      </c>
      <c r="N971" s="68"/>
    </row>
    <row r="972" spans="1:14" hidden="1" x14ac:dyDescent="0.25">
      <c r="A972" s="83">
        <v>1</v>
      </c>
      <c r="B972" s="200">
        <v>2</v>
      </c>
      <c r="C972" s="201"/>
      <c r="D972" s="201"/>
      <c r="E972" s="201"/>
      <c r="F972" s="201"/>
      <c r="G972" s="201"/>
      <c r="H972" s="202"/>
      <c r="I972" s="83">
        <v>3</v>
      </c>
      <c r="J972" s="84">
        <v>4</v>
      </c>
      <c r="K972" s="70"/>
      <c r="L972" s="68"/>
      <c r="M972" s="68">
        <f>+M973</f>
        <v>0</v>
      </c>
      <c r="N972" s="68"/>
    </row>
    <row r="973" spans="1:14" hidden="1" x14ac:dyDescent="0.25">
      <c r="A973" s="83">
        <v>1</v>
      </c>
      <c r="B973" s="125" t="s">
        <v>335</v>
      </c>
      <c r="C973" s="126"/>
      <c r="D973" s="126"/>
      <c r="E973" s="126"/>
      <c r="F973" s="126"/>
      <c r="G973" s="126"/>
      <c r="H973" s="126"/>
      <c r="I973" s="124">
        <v>1</v>
      </c>
      <c r="J973" s="111">
        <f>+K974</f>
        <v>0</v>
      </c>
      <c r="K973" s="70"/>
      <c r="L973" s="68"/>
      <c r="M973" s="68">
        <f>+M974</f>
        <v>0</v>
      </c>
      <c r="N973" s="68"/>
    </row>
    <row r="974" spans="1:14" hidden="1" x14ac:dyDescent="0.25">
      <c r="A974" s="83"/>
      <c r="B974" s="125" t="s">
        <v>209</v>
      </c>
      <c r="C974" s="126"/>
      <c r="D974" s="126"/>
      <c r="E974" s="126"/>
      <c r="F974" s="126"/>
      <c r="G974" s="126"/>
      <c r="H974" s="126"/>
      <c r="I974" s="83" t="s">
        <v>210</v>
      </c>
      <c r="J974" s="111">
        <f>+SUM(J973:J973)</f>
        <v>0</v>
      </c>
      <c r="K974" s="70">
        <f>+[1]ШС22!$EG$15</f>
        <v>0</v>
      </c>
      <c r="L974" s="68"/>
      <c r="M974" s="68">
        <f t="shared" ref="M974" si="92">+IF(K974=0,0,1)</f>
        <v>0</v>
      </c>
      <c r="N974" s="68"/>
    </row>
    <row r="975" spans="1:14" ht="15.75" hidden="1" x14ac:dyDescent="0.25">
      <c r="A975" s="127"/>
      <c r="B975" s="127"/>
      <c r="C975" s="127"/>
      <c r="D975" s="127"/>
      <c r="E975" s="127"/>
      <c r="F975" s="72"/>
      <c r="G975" s="72"/>
      <c r="H975" s="72"/>
      <c r="I975" s="72"/>
      <c r="J975" s="72"/>
      <c r="K975" s="70"/>
      <c r="L975" s="68"/>
      <c r="M975" s="68">
        <f t="shared" ref="M975:M983" si="93">+M976</f>
        <v>0</v>
      </c>
      <c r="N975" s="68"/>
    </row>
    <row r="976" spans="1:14" ht="15.75" hidden="1" x14ac:dyDescent="0.25">
      <c r="A976" s="196" t="s">
        <v>285</v>
      </c>
      <c r="B976" s="196"/>
      <c r="C976" s="196"/>
      <c r="D976" s="196"/>
      <c r="E976" s="196"/>
      <c r="F976" s="196"/>
      <c r="G976" s="196"/>
      <c r="H976" s="196"/>
      <c r="I976" s="196"/>
      <c r="J976" s="196"/>
      <c r="K976" s="70"/>
      <c r="L976" s="68"/>
      <c r="M976" s="68">
        <f t="shared" si="93"/>
        <v>0</v>
      </c>
      <c r="N976" s="68"/>
    </row>
    <row r="977" spans="1:14" ht="15.75" hidden="1" x14ac:dyDescent="0.25">
      <c r="A977" s="114"/>
      <c r="B977" s="114"/>
      <c r="C977" s="114"/>
      <c r="D977" s="114"/>
      <c r="E977" s="114"/>
      <c r="F977" s="72"/>
      <c r="G977" s="72"/>
      <c r="H977" s="72"/>
      <c r="I977" s="72"/>
      <c r="J977" s="72"/>
      <c r="K977" s="70"/>
      <c r="L977" s="68"/>
      <c r="M977" s="68">
        <f t="shared" si="93"/>
        <v>0</v>
      </c>
      <c r="N977" s="68"/>
    </row>
    <row r="978" spans="1:14" hidden="1" x14ac:dyDescent="0.25">
      <c r="A978" s="79" t="s">
        <v>178</v>
      </c>
      <c r="B978" s="197" t="s">
        <v>240</v>
      </c>
      <c r="C978" s="198"/>
      <c r="D978" s="198"/>
      <c r="E978" s="198"/>
      <c r="F978" s="198"/>
      <c r="G978" s="199"/>
      <c r="H978" s="79" t="s">
        <v>242</v>
      </c>
      <c r="I978" s="79" t="s">
        <v>286</v>
      </c>
      <c r="J978" s="79" t="s">
        <v>244</v>
      </c>
      <c r="K978" s="70"/>
      <c r="L978" s="68"/>
      <c r="M978" s="68">
        <f t="shared" si="93"/>
        <v>0</v>
      </c>
      <c r="N978" s="68"/>
    </row>
    <row r="979" spans="1:14" hidden="1" x14ac:dyDescent="0.25">
      <c r="A979" s="81" t="s">
        <v>185</v>
      </c>
      <c r="B979" s="81"/>
      <c r="C979" s="93"/>
      <c r="D979" s="93"/>
      <c r="E979" s="93"/>
      <c r="F979" s="93"/>
      <c r="G979" s="93"/>
      <c r="H979" s="81"/>
      <c r="I979" s="81" t="s">
        <v>287</v>
      </c>
      <c r="J979" s="81" t="s">
        <v>288</v>
      </c>
      <c r="K979" s="70"/>
      <c r="L979" s="68"/>
      <c r="M979" s="68">
        <f t="shared" si="93"/>
        <v>0</v>
      </c>
      <c r="N979" s="68"/>
    </row>
    <row r="980" spans="1:14" hidden="1" x14ac:dyDescent="0.25">
      <c r="A980" s="81"/>
      <c r="B980" s="81"/>
      <c r="C980" s="93"/>
      <c r="D980" s="93"/>
      <c r="E980" s="93"/>
      <c r="F980" s="93"/>
      <c r="G980" s="93"/>
      <c r="H980" s="81"/>
      <c r="I980" s="81" t="s">
        <v>218</v>
      </c>
      <c r="J980" s="81"/>
      <c r="K980" s="70"/>
      <c r="L980" s="68"/>
      <c r="M980" s="68">
        <f t="shared" si="93"/>
        <v>0</v>
      </c>
      <c r="N980" s="68"/>
    </row>
    <row r="981" spans="1:14" hidden="1" x14ac:dyDescent="0.25">
      <c r="A981" s="83">
        <v>1</v>
      </c>
      <c r="B981" s="200">
        <v>2</v>
      </c>
      <c r="C981" s="201"/>
      <c r="D981" s="201"/>
      <c r="E981" s="201"/>
      <c r="F981" s="201"/>
      <c r="G981" s="202"/>
      <c r="H981" s="83">
        <v>3</v>
      </c>
      <c r="I981" s="83">
        <v>4</v>
      </c>
      <c r="J981" s="83">
        <v>5</v>
      </c>
      <c r="K981" s="70"/>
      <c r="L981" s="68"/>
      <c r="M981" s="68">
        <f>+M982</f>
        <v>0</v>
      </c>
      <c r="N981" s="68"/>
    </row>
    <row r="982" spans="1:14" hidden="1" x14ac:dyDescent="0.25">
      <c r="A982" s="83">
        <v>1</v>
      </c>
      <c r="B982" s="122" t="s">
        <v>324</v>
      </c>
      <c r="C982" s="96"/>
      <c r="D982" s="96"/>
      <c r="E982" s="96"/>
      <c r="F982" s="96"/>
      <c r="G982" s="96"/>
      <c r="H982" s="90">
        <v>1</v>
      </c>
      <c r="I982" s="111">
        <f>+J982/H982</f>
        <v>0</v>
      </c>
      <c r="J982" s="87">
        <f>+K984</f>
        <v>0</v>
      </c>
      <c r="K982" s="70"/>
      <c r="L982" s="68"/>
      <c r="M982" s="68">
        <f>+M983</f>
        <v>0</v>
      </c>
      <c r="N982" s="68"/>
    </row>
    <row r="983" spans="1:14" hidden="1" x14ac:dyDescent="0.25">
      <c r="A983" s="83"/>
      <c r="B983" s="122"/>
      <c r="C983" s="123"/>
      <c r="D983" s="123"/>
      <c r="E983" s="123"/>
      <c r="F983" s="123"/>
      <c r="G983" s="123"/>
      <c r="H983" s="122"/>
      <c r="I983" s="122"/>
      <c r="J983" s="111"/>
      <c r="K983" s="70"/>
      <c r="L983" s="68"/>
      <c r="M983" s="68">
        <f t="shared" si="93"/>
        <v>0</v>
      </c>
      <c r="N983" s="68"/>
    </row>
    <row r="984" spans="1:14" hidden="1" x14ac:dyDescent="0.25">
      <c r="A984" s="83"/>
      <c r="B984" s="125" t="s">
        <v>209</v>
      </c>
      <c r="C984" s="126"/>
      <c r="D984" s="126"/>
      <c r="E984" s="126"/>
      <c r="F984" s="126"/>
      <c r="G984" s="126"/>
      <c r="H984" s="83" t="s">
        <v>210</v>
      </c>
      <c r="I984" s="83" t="s">
        <v>210</v>
      </c>
      <c r="J984" s="111">
        <f>+K984</f>
        <v>0</v>
      </c>
      <c r="K984" s="70">
        <f>+[1]ШС22!$EH$15</f>
        <v>0</v>
      </c>
      <c r="L984" s="137"/>
      <c r="M984" s="68">
        <f>+IF(K984=0,0,1)</f>
        <v>0</v>
      </c>
      <c r="N984" s="68"/>
    </row>
    <row r="985" spans="1:14" ht="15.75" hidden="1" x14ac:dyDescent="0.2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0"/>
      <c r="L985" s="68"/>
      <c r="M985" s="68">
        <f t="shared" ref="M985:M1015" si="94">+M986</f>
        <v>0</v>
      </c>
      <c r="N985" s="68"/>
    </row>
    <row r="986" spans="1:14" ht="15.75" hidden="1" x14ac:dyDescent="0.25">
      <c r="A986" s="196" t="s">
        <v>266</v>
      </c>
      <c r="B986" s="196"/>
      <c r="C986" s="196"/>
      <c r="D986" s="196"/>
      <c r="E986" s="196"/>
      <c r="F986" s="196"/>
      <c r="G986" s="196"/>
      <c r="H986" s="196"/>
      <c r="I986" s="196"/>
      <c r="J986" s="196"/>
      <c r="K986" s="70"/>
      <c r="L986" s="68"/>
      <c r="M986" s="68">
        <f t="shared" si="94"/>
        <v>0</v>
      </c>
      <c r="N986" s="68"/>
    </row>
    <row r="987" spans="1:14" hidden="1" x14ac:dyDescent="0.25">
      <c r="A987" s="114"/>
      <c r="B987" s="114"/>
      <c r="C987" s="114"/>
      <c r="D987" s="114"/>
      <c r="E987" s="114"/>
      <c r="F987" s="114"/>
      <c r="G987" s="69"/>
      <c r="H987" s="69"/>
      <c r="I987" s="69"/>
      <c r="J987" s="69"/>
      <c r="K987" s="70"/>
      <c r="L987" s="68"/>
      <c r="M987" s="68">
        <f t="shared" si="94"/>
        <v>0</v>
      </c>
      <c r="N987" s="68"/>
    </row>
    <row r="988" spans="1:14" ht="15.75" hidden="1" x14ac:dyDescent="0.25">
      <c r="A988" s="116" t="s">
        <v>173</v>
      </c>
      <c r="B988" s="117"/>
      <c r="C988" s="114"/>
      <c r="D988" s="73" t="str">
        <f>+[1]Авт!N226</f>
        <v>81307017С00200005</v>
      </c>
      <c r="E988" s="118"/>
      <c r="F988" s="118"/>
      <c r="G988" s="118"/>
      <c r="H988" s="118"/>
      <c r="I988" s="118"/>
      <c r="J988" s="118"/>
      <c r="K988" s="70"/>
      <c r="L988" s="68"/>
      <c r="M988" s="68">
        <f t="shared" si="94"/>
        <v>0</v>
      </c>
      <c r="N988" s="68"/>
    </row>
    <row r="989" spans="1:14" hidden="1" x14ac:dyDescent="0.25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70"/>
      <c r="L989" s="68"/>
      <c r="M989" s="68">
        <f t="shared" si="94"/>
        <v>0</v>
      </c>
      <c r="N989" s="68"/>
    </row>
    <row r="990" spans="1:14" ht="15.75" hidden="1" x14ac:dyDescent="0.25">
      <c r="A990" s="116" t="s">
        <v>175</v>
      </c>
      <c r="B990" s="117"/>
      <c r="C990" s="114"/>
      <c r="D990" s="78" t="s">
        <v>176</v>
      </c>
      <c r="E990" s="119"/>
      <c r="F990" s="119"/>
      <c r="G990" s="119"/>
      <c r="H990" s="119"/>
      <c r="I990" s="119"/>
      <c r="J990" s="119"/>
      <c r="K990" s="70"/>
      <c r="L990" s="68"/>
      <c r="M990" s="68">
        <f t="shared" si="94"/>
        <v>0</v>
      </c>
      <c r="N990" s="68"/>
    </row>
    <row r="991" spans="1:14" ht="15.75" hidden="1" x14ac:dyDescent="0.25">
      <c r="A991" s="116"/>
      <c r="B991" s="117"/>
      <c r="C991" s="120"/>
      <c r="D991" s="120"/>
      <c r="E991" s="120"/>
      <c r="F991" s="120"/>
      <c r="G991" s="69"/>
      <c r="H991" s="69"/>
      <c r="I991" s="69"/>
      <c r="J991" s="69"/>
      <c r="K991" s="70"/>
      <c r="L991" s="68"/>
      <c r="M991" s="68">
        <f t="shared" si="94"/>
        <v>0</v>
      </c>
      <c r="N991" s="68"/>
    </row>
    <row r="992" spans="1:14" ht="15.75" hidden="1" x14ac:dyDescent="0.25">
      <c r="A992" s="196" t="s">
        <v>275</v>
      </c>
      <c r="B992" s="196"/>
      <c r="C992" s="196"/>
      <c r="D992" s="196"/>
      <c r="E992" s="196"/>
      <c r="F992" s="196"/>
      <c r="G992" s="196"/>
      <c r="H992" s="196"/>
      <c r="I992" s="196"/>
      <c r="J992" s="196"/>
      <c r="K992" s="70"/>
      <c r="L992" s="68"/>
      <c r="M992" s="68">
        <f t="shared" si="94"/>
        <v>0</v>
      </c>
      <c r="N992" s="68"/>
    </row>
    <row r="993" spans="1:14" hidden="1" x14ac:dyDescent="0.25">
      <c r="A993" s="114"/>
      <c r="B993" s="114"/>
      <c r="C993" s="114"/>
      <c r="D993" s="114"/>
      <c r="E993" s="114"/>
      <c r="F993" s="69"/>
      <c r="G993" s="69"/>
      <c r="H993" s="69"/>
      <c r="I993" s="69"/>
      <c r="J993" s="69"/>
      <c r="K993" s="70"/>
      <c r="L993" s="68"/>
      <c r="M993" s="68">
        <f t="shared" si="94"/>
        <v>0</v>
      </c>
      <c r="N993" s="68"/>
    </row>
    <row r="994" spans="1:14" hidden="1" x14ac:dyDescent="0.25">
      <c r="A994" s="79" t="s">
        <v>178</v>
      </c>
      <c r="B994" s="197" t="s">
        <v>240</v>
      </c>
      <c r="C994" s="198"/>
      <c r="D994" s="198"/>
      <c r="E994" s="198"/>
      <c r="F994" s="198"/>
      <c r="G994" s="199"/>
      <c r="H994" s="79" t="s">
        <v>276</v>
      </c>
      <c r="I994" s="79" t="s">
        <v>242</v>
      </c>
      <c r="J994" s="80" t="s">
        <v>268</v>
      </c>
      <c r="K994" s="70"/>
      <c r="L994" s="68"/>
      <c r="M994" s="68">
        <f t="shared" si="94"/>
        <v>0</v>
      </c>
      <c r="N994" s="68"/>
    </row>
    <row r="995" spans="1:14" hidden="1" x14ac:dyDescent="0.25">
      <c r="A995" s="81" t="s">
        <v>185</v>
      </c>
      <c r="B995" s="81"/>
      <c r="C995" s="93"/>
      <c r="D995" s="93"/>
      <c r="E995" s="93"/>
      <c r="F995" s="93"/>
      <c r="G995" s="93"/>
      <c r="H995" s="81"/>
      <c r="I995" s="81" t="s">
        <v>277</v>
      </c>
      <c r="J995" s="82" t="s">
        <v>278</v>
      </c>
      <c r="K995" s="70"/>
      <c r="L995" s="68"/>
      <c r="M995" s="68">
        <f t="shared" si="94"/>
        <v>0</v>
      </c>
      <c r="N995" s="68"/>
    </row>
    <row r="996" spans="1:14" hidden="1" x14ac:dyDescent="0.25">
      <c r="A996" s="81"/>
      <c r="B996" s="81"/>
      <c r="C996" s="93"/>
      <c r="D996" s="93"/>
      <c r="E996" s="93"/>
      <c r="F996" s="93"/>
      <c r="G996" s="93"/>
      <c r="H996" s="81"/>
      <c r="I996" s="81" t="s">
        <v>279</v>
      </c>
      <c r="J996" s="82" t="s">
        <v>218</v>
      </c>
      <c r="K996" s="70"/>
      <c r="L996" s="68"/>
      <c r="M996" s="68">
        <f t="shared" si="94"/>
        <v>0</v>
      </c>
      <c r="N996" s="68"/>
    </row>
    <row r="997" spans="1:14" hidden="1" x14ac:dyDescent="0.25">
      <c r="A997" s="83">
        <v>1</v>
      </c>
      <c r="B997" s="200">
        <v>2</v>
      </c>
      <c r="C997" s="201"/>
      <c r="D997" s="201"/>
      <c r="E997" s="201"/>
      <c r="F997" s="201"/>
      <c r="G997" s="202"/>
      <c r="H997" s="83">
        <v>3</v>
      </c>
      <c r="I997" s="83">
        <v>4</v>
      </c>
      <c r="J997" s="84">
        <v>5</v>
      </c>
      <c r="K997" s="70"/>
      <c r="L997" s="68"/>
      <c r="M997" s="68">
        <f t="shared" si="94"/>
        <v>0</v>
      </c>
      <c r="N997" s="68"/>
    </row>
    <row r="998" spans="1:14" hidden="1" x14ac:dyDescent="0.25">
      <c r="A998" s="83">
        <v>1</v>
      </c>
      <c r="B998" s="122" t="s">
        <v>328</v>
      </c>
      <c r="C998" s="123"/>
      <c r="D998" s="123"/>
      <c r="E998" s="123"/>
      <c r="F998" s="123"/>
      <c r="G998" s="123"/>
      <c r="H998" s="122"/>
      <c r="I998" s="124">
        <v>1</v>
      </c>
      <c r="J998" s="111">
        <f>+K1000</f>
        <v>0</v>
      </c>
      <c r="K998" s="70"/>
      <c r="L998" s="68"/>
      <c r="M998" s="68">
        <f t="shared" si="94"/>
        <v>0</v>
      </c>
      <c r="N998" s="68"/>
    </row>
    <row r="999" spans="1:14" hidden="1" x14ac:dyDescent="0.25">
      <c r="A999" s="83"/>
      <c r="B999" s="122"/>
      <c r="C999" s="123"/>
      <c r="D999" s="123"/>
      <c r="E999" s="123"/>
      <c r="F999" s="123"/>
      <c r="G999" s="123"/>
      <c r="H999" s="122"/>
      <c r="I999" s="122"/>
      <c r="J999" s="111"/>
      <c r="K999" s="70"/>
      <c r="L999" s="68"/>
      <c r="M999" s="68">
        <f t="shared" si="94"/>
        <v>0</v>
      </c>
      <c r="N999" s="68"/>
    </row>
    <row r="1000" spans="1:14" hidden="1" x14ac:dyDescent="0.25">
      <c r="A1000" s="83"/>
      <c r="B1000" s="125" t="s">
        <v>209</v>
      </c>
      <c r="C1000" s="126"/>
      <c r="D1000" s="126"/>
      <c r="E1000" s="126"/>
      <c r="F1000" s="126"/>
      <c r="G1000" s="126"/>
      <c r="H1000" s="83" t="s">
        <v>210</v>
      </c>
      <c r="I1000" s="83" t="s">
        <v>210</v>
      </c>
      <c r="J1000" s="111">
        <f>+K1000</f>
        <v>0</v>
      </c>
      <c r="K1000" s="70">
        <f>+[1]ШС22!$EP$15</f>
        <v>0</v>
      </c>
      <c r="L1000" s="68"/>
      <c r="M1000" s="68">
        <f>+IF(K1000=0,0,1)</f>
        <v>0</v>
      </c>
      <c r="N1000" s="68"/>
    </row>
    <row r="1001" spans="1:14" ht="15.75" hidden="1" x14ac:dyDescent="0.25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0"/>
      <c r="L1001" s="68"/>
      <c r="M1001" s="68">
        <f t="shared" si="94"/>
        <v>0</v>
      </c>
      <c r="N1001" s="68"/>
    </row>
    <row r="1002" spans="1:14" ht="15.75" hidden="1" x14ac:dyDescent="0.25">
      <c r="A1002" s="196" t="s">
        <v>266</v>
      </c>
      <c r="B1002" s="196"/>
      <c r="C1002" s="196"/>
      <c r="D1002" s="196"/>
      <c r="E1002" s="196"/>
      <c r="F1002" s="196"/>
      <c r="G1002" s="196"/>
      <c r="H1002" s="196"/>
      <c r="I1002" s="196"/>
      <c r="J1002" s="196"/>
      <c r="K1002" s="70"/>
      <c r="L1002" s="68"/>
      <c r="M1002" s="68">
        <f t="shared" si="94"/>
        <v>0</v>
      </c>
      <c r="N1002" s="68"/>
    </row>
    <row r="1003" spans="1:14" hidden="1" x14ac:dyDescent="0.25">
      <c r="A1003" s="114"/>
      <c r="B1003" s="114"/>
      <c r="C1003" s="114"/>
      <c r="D1003" s="114"/>
      <c r="E1003" s="114"/>
      <c r="F1003" s="114"/>
      <c r="G1003" s="69"/>
      <c r="H1003" s="69"/>
      <c r="I1003" s="69"/>
      <c r="J1003" s="69"/>
      <c r="K1003" s="70"/>
      <c r="L1003" s="68"/>
      <c r="M1003" s="68">
        <f t="shared" si="94"/>
        <v>0</v>
      </c>
      <c r="N1003" s="68"/>
    </row>
    <row r="1004" spans="1:14" ht="15.75" hidden="1" x14ac:dyDescent="0.25">
      <c r="A1004" s="116" t="s">
        <v>173</v>
      </c>
      <c r="B1004" s="117"/>
      <c r="C1004" s="114"/>
      <c r="D1004" s="73" t="str">
        <f>+D988</f>
        <v>81307017С00200005</v>
      </c>
      <c r="E1004" s="118"/>
      <c r="F1004" s="118"/>
      <c r="G1004" s="118"/>
      <c r="H1004" s="118"/>
      <c r="I1004" s="118"/>
      <c r="J1004" s="118"/>
      <c r="K1004" s="70"/>
      <c r="L1004" s="68"/>
      <c r="M1004" s="68">
        <f t="shared" si="94"/>
        <v>0</v>
      </c>
      <c r="N1004" s="68"/>
    </row>
    <row r="1005" spans="1:14" hidden="1" x14ac:dyDescent="0.25">
      <c r="A1005" s="114"/>
      <c r="B1005" s="114"/>
      <c r="C1005" s="114"/>
      <c r="D1005" s="114"/>
      <c r="E1005" s="114"/>
      <c r="F1005" s="114"/>
      <c r="G1005" s="114"/>
      <c r="H1005" s="114"/>
      <c r="I1005" s="114"/>
      <c r="J1005" s="114"/>
      <c r="K1005" s="70"/>
      <c r="L1005" s="68"/>
      <c r="M1005" s="68">
        <f t="shared" si="94"/>
        <v>0</v>
      </c>
      <c r="N1005" s="68"/>
    </row>
    <row r="1006" spans="1:14" ht="15.75" hidden="1" x14ac:dyDescent="0.25">
      <c r="A1006" s="116" t="s">
        <v>175</v>
      </c>
      <c r="B1006" s="117"/>
      <c r="C1006" s="114"/>
      <c r="D1006" s="78" t="s">
        <v>301</v>
      </c>
      <c r="E1006" s="119"/>
      <c r="F1006" s="119"/>
      <c r="G1006" s="119"/>
      <c r="H1006" s="119"/>
      <c r="I1006" s="119"/>
      <c r="J1006" s="119"/>
      <c r="K1006" s="70"/>
      <c r="L1006" s="68"/>
      <c r="M1006" s="68">
        <f t="shared" si="94"/>
        <v>0</v>
      </c>
      <c r="N1006" s="68"/>
    </row>
    <row r="1007" spans="1:14" ht="15.75" hidden="1" x14ac:dyDescent="0.25">
      <c r="A1007" s="116"/>
      <c r="B1007" s="117"/>
      <c r="C1007" s="120"/>
      <c r="D1007" s="120"/>
      <c r="E1007" s="120"/>
      <c r="F1007" s="120"/>
      <c r="G1007" s="69"/>
      <c r="H1007" s="69"/>
      <c r="I1007" s="69"/>
      <c r="J1007" s="69"/>
      <c r="K1007" s="70"/>
      <c r="L1007" s="68"/>
      <c r="M1007" s="68">
        <f t="shared" si="94"/>
        <v>0</v>
      </c>
      <c r="N1007" s="68"/>
    </row>
    <row r="1008" spans="1:14" ht="15.75" hidden="1" x14ac:dyDescent="0.25">
      <c r="A1008" s="196" t="s">
        <v>275</v>
      </c>
      <c r="B1008" s="196"/>
      <c r="C1008" s="196"/>
      <c r="D1008" s="196"/>
      <c r="E1008" s="196"/>
      <c r="F1008" s="196"/>
      <c r="G1008" s="196"/>
      <c r="H1008" s="196"/>
      <c r="I1008" s="196"/>
      <c r="J1008" s="196"/>
      <c r="K1008" s="70"/>
      <c r="L1008" s="68"/>
      <c r="M1008" s="68">
        <f t="shared" si="94"/>
        <v>0</v>
      </c>
      <c r="N1008" s="68"/>
    </row>
    <row r="1009" spans="1:14" hidden="1" x14ac:dyDescent="0.25">
      <c r="A1009" s="114"/>
      <c r="B1009" s="114"/>
      <c r="C1009" s="114"/>
      <c r="D1009" s="114"/>
      <c r="E1009" s="114"/>
      <c r="F1009" s="69"/>
      <c r="G1009" s="69"/>
      <c r="H1009" s="69"/>
      <c r="I1009" s="69"/>
      <c r="J1009" s="69"/>
      <c r="K1009" s="70"/>
      <c r="L1009" s="68"/>
      <c r="M1009" s="68">
        <f t="shared" si="94"/>
        <v>0</v>
      </c>
      <c r="N1009" s="68"/>
    </row>
    <row r="1010" spans="1:14" hidden="1" x14ac:dyDescent="0.25">
      <c r="A1010" s="79" t="s">
        <v>178</v>
      </c>
      <c r="B1010" s="197" t="s">
        <v>240</v>
      </c>
      <c r="C1010" s="198"/>
      <c r="D1010" s="198"/>
      <c r="E1010" s="198"/>
      <c r="F1010" s="198"/>
      <c r="G1010" s="199"/>
      <c r="H1010" s="79" t="s">
        <v>276</v>
      </c>
      <c r="I1010" s="79" t="s">
        <v>242</v>
      </c>
      <c r="J1010" s="80" t="s">
        <v>268</v>
      </c>
      <c r="K1010" s="70"/>
      <c r="L1010" s="68"/>
      <c r="M1010" s="68">
        <f t="shared" si="94"/>
        <v>0</v>
      </c>
      <c r="N1010" s="68"/>
    </row>
    <row r="1011" spans="1:14" hidden="1" x14ac:dyDescent="0.25">
      <c r="A1011" s="81" t="s">
        <v>185</v>
      </c>
      <c r="B1011" s="81"/>
      <c r="C1011" s="93"/>
      <c r="D1011" s="93"/>
      <c r="E1011" s="93"/>
      <c r="F1011" s="93"/>
      <c r="G1011" s="93"/>
      <c r="H1011" s="81"/>
      <c r="I1011" s="81" t="s">
        <v>277</v>
      </c>
      <c r="J1011" s="82" t="s">
        <v>278</v>
      </c>
      <c r="K1011" s="70"/>
      <c r="L1011" s="68"/>
      <c r="M1011" s="68">
        <f t="shared" si="94"/>
        <v>0</v>
      </c>
      <c r="N1011" s="68"/>
    </row>
    <row r="1012" spans="1:14" hidden="1" x14ac:dyDescent="0.25">
      <c r="A1012" s="81"/>
      <c r="B1012" s="81"/>
      <c r="C1012" s="93"/>
      <c r="D1012" s="93"/>
      <c r="E1012" s="93"/>
      <c r="F1012" s="93"/>
      <c r="G1012" s="93"/>
      <c r="H1012" s="81"/>
      <c r="I1012" s="81" t="s">
        <v>279</v>
      </c>
      <c r="J1012" s="82" t="s">
        <v>218</v>
      </c>
      <c r="K1012" s="70"/>
      <c r="L1012" s="68"/>
      <c r="M1012" s="68">
        <f t="shared" si="94"/>
        <v>0</v>
      </c>
      <c r="N1012" s="68"/>
    </row>
    <row r="1013" spans="1:14" hidden="1" x14ac:dyDescent="0.25">
      <c r="A1013" s="83">
        <v>1</v>
      </c>
      <c r="B1013" s="200">
        <v>2</v>
      </c>
      <c r="C1013" s="201"/>
      <c r="D1013" s="201"/>
      <c r="E1013" s="201"/>
      <c r="F1013" s="201"/>
      <c r="G1013" s="202"/>
      <c r="H1013" s="83">
        <v>3</v>
      </c>
      <c r="I1013" s="83">
        <v>4</v>
      </c>
      <c r="J1013" s="84">
        <v>5</v>
      </c>
      <c r="K1013" s="70"/>
      <c r="L1013" s="68"/>
      <c r="M1013" s="68">
        <f t="shared" si="94"/>
        <v>0</v>
      </c>
      <c r="N1013" s="68"/>
    </row>
    <row r="1014" spans="1:14" hidden="1" x14ac:dyDescent="0.25">
      <c r="A1014" s="83">
        <v>1</v>
      </c>
      <c r="B1014" s="122" t="s">
        <v>328</v>
      </c>
      <c r="C1014" s="123"/>
      <c r="D1014" s="123"/>
      <c r="E1014" s="123"/>
      <c r="F1014" s="123"/>
      <c r="G1014" s="123"/>
      <c r="H1014" s="122"/>
      <c r="I1014" s="124">
        <v>1</v>
      </c>
      <c r="J1014" s="111">
        <f>+K1016</f>
        <v>0</v>
      </c>
      <c r="K1014" s="70"/>
      <c r="L1014" s="68"/>
      <c r="M1014" s="68">
        <f t="shared" si="94"/>
        <v>0</v>
      </c>
      <c r="N1014" s="68"/>
    </row>
    <row r="1015" spans="1:14" hidden="1" x14ac:dyDescent="0.25">
      <c r="A1015" s="83"/>
      <c r="B1015" s="122"/>
      <c r="C1015" s="123"/>
      <c r="D1015" s="123"/>
      <c r="E1015" s="123"/>
      <c r="F1015" s="123"/>
      <c r="G1015" s="123"/>
      <c r="H1015" s="122"/>
      <c r="I1015" s="122"/>
      <c r="J1015" s="111"/>
      <c r="K1015" s="70"/>
      <c r="L1015" s="68"/>
      <c r="M1015" s="68">
        <f t="shared" si="94"/>
        <v>0</v>
      </c>
      <c r="N1015" s="68"/>
    </row>
    <row r="1016" spans="1:14" hidden="1" x14ac:dyDescent="0.25">
      <c r="A1016" s="83"/>
      <c r="B1016" s="125" t="s">
        <v>209</v>
      </c>
      <c r="C1016" s="126"/>
      <c r="D1016" s="126"/>
      <c r="E1016" s="126"/>
      <c r="F1016" s="126"/>
      <c r="G1016" s="126"/>
      <c r="H1016" s="83" t="s">
        <v>210</v>
      </c>
      <c r="I1016" s="83" t="s">
        <v>210</v>
      </c>
      <c r="J1016" s="111">
        <f>+K1016</f>
        <v>0</v>
      </c>
      <c r="K1016" s="70">
        <f>+[1]ШС22!$EQ$15</f>
        <v>0</v>
      </c>
      <c r="L1016" s="68"/>
      <c r="M1016" s="68">
        <f>+IF(K1016=0,0,1)</f>
        <v>0</v>
      </c>
      <c r="N1016" s="68"/>
    </row>
    <row r="1017" spans="1:14" hidden="1" x14ac:dyDescent="0.25">
      <c r="A1017" s="68"/>
      <c r="B1017" s="68"/>
      <c r="C1017" s="68"/>
      <c r="D1017" s="68"/>
      <c r="E1017" s="68"/>
      <c r="F1017" s="68"/>
      <c r="G1017" s="68"/>
      <c r="H1017" s="68"/>
      <c r="I1017" s="68"/>
      <c r="J1017" s="68"/>
      <c r="K1017" s="70"/>
      <c r="L1017" s="68"/>
      <c r="M1017" s="68">
        <f t="shared" ref="M1017:M1029" si="95">+M1018</f>
        <v>0</v>
      </c>
      <c r="N1017" s="68"/>
    </row>
    <row r="1018" spans="1:14" ht="15.75" hidden="1" x14ac:dyDescent="0.25">
      <c r="A1018" s="215" t="s">
        <v>293</v>
      </c>
      <c r="B1018" s="215"/>
      <c r="C1018" s="215"/>
      <c r="D1018" s="215"/>
      <c r="E1018" s="215"/>
      <c r="F1018" s="215"/>
      <c r="G1018" s="215"/>
      <c r="H1018" s="215"/>
      <c r="I1018" s="215"/>
      <c r="J1018" s="215"/>
      <c r="K1018" s="65"/>
      <c r="L1018" s="68"/>
      <c r="M1018" s="68">
        <f t="shared" si="95"/>
        <v>0</v>
      </c>
      <c r="N1018" s="68"/>
    </row>
    <row r="1019" spans="1:14" hidden="1" x14ac:dyDescent="0.25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70"/>
      <c r="L1019" s="68"/>
      <c r="M1019" s="68">
        <f t="shared" si="95"/>
        <v>0</v>
      </c>
      <c r="N1019" s="68"/>
    </row>
    <row r="1020" spans="1:14" ht="15.75" hidden="1" x14ac:dyDescent="0.25">
      <c r="A1020" s="71" t="s">
        <v>173</v>
      </c>
      <c r="B1020" s="112"/>
      <c r="C1020" s="112"/>
      <c r="D1020" s="73" t="str">
        <f>+[1]Авт!N230</f>
        <v>8130701ПС20092040</v>
      </c>
      <c r="E1020" s="113"/>
      <c r="F1020" s="113"/>
      <c r="G1020" s="113"/>
      <c r="H1020" s="113"/>
      <c r="I1020" s="113"/>
      <c r="J1020" s="113"/>
      <c r="K1020" s="70"/>
      <c r="L1020" s="68"/>
      <c r="M1020" s="68">
        <f t="shared" si="95"/>
        <v>0</v>
      </c>
      <c r="N1020" s="68"/>
    </row>
    <row r="1021" spans="1:14" hidden="1" x14ac:dyDescent="0.25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70"/>
      <c r="L1021" s="68"/>
      <c r="M1021" s="68">
        <f t="shared" si="95"/>
        <v>0</v>
      </c>
      <c r="N1021" s="68"/>
    </row>
    <row r="1022" spans="1:14" ht="15.75" hidden="1" x14ac:dyDescent="0.25">
      <c r="A1022" s="71" t="s">
        <v>175</v>
      </c>
      <c r="B1022" s="112"/>
      <c r="C1022" s="112"/>
      <c r="D1022" s="78" t="s">
        <v>301</v>
      </c>
      <c r="E1022" s="115"/>
      <c r="F1022" s="115"/>
      <c r="G1022" s="115"/>
      <c r="H1022" s="115"/>
      <c r="I1022" s="115"/>
      <c r="J1022" s="115"/>
      <c r="K1022" s="70"/>
      <c r="L1022" s="68"/>
      <c r="M1022" s="68">
        <f t="shared" si="95"/>
        <v>0</v>
      </c>
      <c r="N1022" s="68"/>
    </row>
    <row r="1023" spans="1:14" hidden="1" x14ac:dyDescent="0.25">
      <c r="A1023" s="69"/>
      <c r="B1023" s="69"/>
      <c r="C1023" s="69"/>
      <c r="D1023" s="69"/>
      <c r="E1023" s="69"/>
      <c r="F1023" s="69"/>
      <c r="G1023" s="69"/>
      <c r="H1023" s="69"/>
      <c r="I1023" s="69"/>
      <c r="J1023" s="69"/>
      <c r="K1023" s="70"/>
      <c r="L1023" s="68"/>
      <c r="M1023" s="68">
        <f t="shared" si="95"/>
        <v>0</v>
      </c>
      <c r="N1023" s="68"/>
    </row>
    <row r="1024" spans="1:14" hidden="1" x14ac:dyDescent="0.25">
      <c r="A1024" s="79" t="s">
        <v>178</v>
      </c>
      <c r="B1024" s="197" t="s">
        <v>294</v>
      </c>
      <c r="C1024" s="198"/>
      <c r="D1024" s="198"/>
      <c r="E1024" s="198"/>
      <c r="F1024" s="198"/>
      <c r="G1024" s="199"/>
      <c r="H1024" s="79" t="s">
        <v>295</v>
      </c>
      <c r="I1024" s="79" t="s">
        <v>242</v>
      </c>
      <c r="J1024" s="80" t="s">
        <v>296</v>
      </c>
      <c r="K1024" s="70"/>
      <c r="L1024" s="68"/>
      <c r="M1024" s="68">
        <f t="shared" si="95"/>
        <v>0</v>
      </c>
      <c r="N1024" s="68"/>
    </row>
    <row r="1025" spans="1:14" hidden="1" x14ac:dyDescent="0.25">
      <c r="A1025" s="81" t="s">
        <v>185</v>
      </c>
      <c r="B1025" s="81"/>
      <c r="C1025" s="93"/>
      <c r="D1025" s="93"/>
      <c r="E1025" s="93"/>
      <c r="F1025" s="93"/>
      <c r="G1025" s="93"/>
      <c r="H1025" s="81" t="s">
        <v>297</v>
      </c>
      <c r="I1025" s="81" t="s">
        <v>246</v>
      </c>
      <c r="J1025" s="82" t="s">
        <v>298</v>
      </c>
      <c r="K1025" s="70"/>
      <c r="L1025" s="68"/>
      <c r="M1025" s="68">
        <f t="shared" si="95"/>
        <v>0</v>
      </c>
      <c r="N1025" s="68"/>
    </row>
    <row r="1026" spans="1:14" hidden="1" x14ac:dyDescent="0.25">
      <c r="A1026" s="81"/>
      <c r="B1026" s="81"/>
      <c r="C1026" s="93"/>
      <c r="D1026" s="93"/>
      <c r="E1026" s="93"/>
      <c r="F1026" s="93"/>
      <c r="G1026" s="93"/>
      <c r="H1026" s="81"/>
      <c r="I1026" s="81"/>
      <c r="J1026" s="82" t="s">
        <v>288</v>
      </c>
      <c r="K1026" s="70"/>
      <c r="L1026" s="68"/>
      <c r="M1026" s="68">
        <f t="shared" si="95"/>
        <v>0</v>
      </c>
      <c r="N1026" s="68"/>
    </row>
    <row r="1027" spans="1:14" hidden="1" x14ac:dyDescent="0.25">
      <c r="A1027" s="83">
        <v>1</v>
      </c>
      <c r="B1027" s="200">
        <v>2</v>
      </c>
      <c r="C1027" s="201"/>
      <c r="D1027" s="201"/>
      <c r="E1027" s="201"/>
      <c r="F1027" s="201"/>
      <c r="G1027" s="202"/>
      <c r="H1027" s="83">
        <v>3</v>
      </c>
      <c r="I1027" s="83">
        <v>4</v>
      </c>
      <c r="J1027" s="84">
        <v>5</v>
      </c>
      <c r="K1027" s="70"/>
      <c r="L1027" s="68"/>
      <c r="M1027" s="68">
        <f t="shared" si="95"/>
        <v>0</v>
      </c>
      <c r="N1027" s="68"/>
    </row>
    <row r="1028" spans="1:14" hidden="1" x14ac:dyDescent="0.25">
      <c r="A1028" s="90">
        <v>1</v>
      </c>
      <c r="B1028" s="212" t="s">
        <v>334</v>
      </c>
      <c r="C1028" s="213"/>
      <c r="D1028" s="213"/>
      <c r="E1028" s="213"/>
      <c r="F1028" s="213"/>
      <c r="G1028" s="214"/>
      <c r="H1028" s="111">
        <f>+K1030</f>
        <v>0</v>
      </c>
      <c r="I1028" s="86">
        <v>1</v>
      </c>
      <c r="J1028" s="111">
        <f>+K1030</f>
        <v>0</v>
      </c>
      <c r="K1028" s="70"/>
      <c r="L1028" s="68"/>
      <c r="M1028" s="68">
        <f t="shared" si="95"/>
        <v>0</v>
      </c>
      <c r="N1028" s="68"/>
    </row>
    <row r="1029" spans="1:14" hidden="1" x14ac:dyDescent="0.25">
      <c r="A1029" s="90"/>
      <c r="B1029" s="200"/>
      <c r="C1029" s="201"/>
      <c r="D1029" s="201"/>
      <c r="E1029" s="201"/>
      <c r="F1029" s="201"/>
      <c r="G1029" s="202"/>
      <c r="H1029" s="90"/>
      <c r="I1029" s="83"/>
      <c r="J1029" s="99"/>
      <c r="K1029" s="70"/>
      <c r="L1029" s="68"/>
      <c r="M1029" s="68">
        <f t="shared" si="95"/>
        <v>0</v>
      </c>
      <c r="N1029" s="68"/>
    </row>
    <row r="1030" spans="1:14" hidden="1" x14ac:dyDescent="0.25">
      <c r="A1030" s="90"/>
      <c r="B1030" s="212" t="s">
        <v>209</v>
      </c>
      <c r="C1030" s="213"/>
      <c r="D1030" s="213"/>
      <c r="E1030" s="213"/>
      <c r="F1030" s="213"/>
      <c r="G1030" s="214"/>
      <c r="H1030" s="90" t="s">
        <v>210</v>
      </c>
      <c r="I1030" s="83" t="s">
        <v>210</v>
      </c>
      <c r="J1030" s="111">
        <f>+J1028</f>
        <v>0</v>
      </c>
      <c r="K1030" s="70">
        <f>+[1]ШС22!$ES$15</f>
        <v>0</v>
      </c>
      <c r="L1030" s="68"/>
      <c r="M1030" s="68">
        <f>+IF(K1030=0,0,1)</f>
        <v>0</v>
      </c>
      <c r="N1030" s="68"/>
    </row>
    <row r="1031" spans="1:14" hidden="1" x14ac:dyDescent="0.25">
      <c r="M1031" s="138">
        <f>+M1032</f>
        <v>0</v>
      </c>
    </row>
    <row r="1032" spans="1:14" ht="15.75" hidden="1" x14ac:dyDescent="0.25">
      <c r="A1032" s="196" t="s">
        <v>266</v>
      </c>
      <c r="B1032" s="196"/>
      <c r="C1032" s="196"/>
      <c r="D1032" s="196"/>
      <c r="E1032" s="196"/>
      <c r="F1032" s="196"/>
      <c r="G1032" s="196"/>
      <c r="H1032" s="196"/>
      <c r="I1032" s="196"/>
      <c r="J1032" s="196"/>
      <c r="K1032" s="70"/>
      <c r="L1032" s="68"/>
      <c r="M1032" s="68">
        <f t="shared" ref="M1032:M1035" si="96">+M1033</f>
        <v>0</v>
      </c>
      <c r="N1032" s="68"/>
    </row>
    <row r="1033" spans="1:14" hidden="1" x14ac:dyDescent="0.25">
      <c r="A1033" s="114"/>
      <c r="B1033" s="114"/>
      <c r="C1033" s="114"/>
      <c r="D1033" s="114"/>
      <c r="E1033" s="114"/>
      <c r="F1033" s="114"/>
      <c r="G1033" s="69"/>
      <c r="H1033" s="69"/>
      <c r="I1033" s="69"/>
      <c r="J1033" s="69"/>
      <c r="K1033" s="70"/>
      <c r="L1033" s="68"/>
      <c r="M1033" s="68">
        <f t="shared" si="96"/>
        <v>0</v>
      </c>
      <c r="N1033" s="68"/>
    </row>
    <row r="1034" spans="1:14" ht="15.75" hidden="1" x14ac:dyDescent="0.25">
      <c r="A1034" s="116" t="s">
        <v>173</v>
      </c>
      <c r="B1034" s="117"/>
      <c r="C1034" s="114"/>
      <c r="D1034" s="73" t="str">
        <f>+D1020</f>
        <v>8130701ПС20092040</v>
      </c>
      <c r="E1034" s="118"/>
      <c r="F1034" s="118"/>
      <c r="G1034" s="118"/>
      <c r="H1034" s="118"/>
      <c r="I1034" s="118"/>
      <c r="J1034" s="118"/>
      <c r="K1034" s="70"/>
      <c r="L1034" s="68"/>
      <c r="M1034" s="68">
        <f t="shared" si="96"/>
        <v>0</v>
      </c>
      <c r="N1034" s="68"/>
    </row>
    <row r="1035" spans="1:14" hidden="1" x14ac:dyDescent="0.25">
      <c r="A1035" s="114"/>
      <c r="B1035" s="114"/>
      <c r="C1035" s="114"/>
      <c r="D1035" s="114"/>
      <c r="E1035" s="114"/>
      <c r="F1035" s="114"/>
      <c r="G1035" s="114"/>
      <c r="H1035" s="114"/>
      <c r="I1035" s="114"/>
      <c r="J1035" s="114"/>
      <c r="K1035" s="70"/>
      <c r="L1035" s="68"/>
      <c r="M1035" s="68">
        <f t="shared" si="96"/>
        <v>0</v>
      </c>
      <c r="N1035" s="68"/>
    </row>
    <row r="1036" spans="1:14" ht="15.75" hidden="1" x14ac:dyDescent="0.25">
      <c r="A1036" s="116" t="s">
        <v>175</v>
      </c>
      <c r="B1036" s="117"/>
      <c r="C1036" s="114"/>
      <c r="D1036" s="78" t="s">
        <v>301</v>
      </c>
      <c r="E1036" s="119"/>
      <c r="F1036" s="119"/>
      <c r="G1036" s="119"/>
      <c r="H1036" s="119"/>
      <c r="I1036" s="119"/>
      <c r="J1036" s="119"/>
      <c r="K1036" s="70"/>
      <c r="L1036" s="68"/>
      <c r="M1036" s="68">
        <f>+M1037</f>
        <v>0</v>
      </c>
      <c r="N1036" s="68"/>
    </row>
    <row r="1037" spans="1:14" ht="15.75" hidden="1" x14ac:dyDescent="0.25">
      <c r="A1037" s="127"/>
      <c r="B1037" s="127"/>
      <c r="C1037" s="127"/>
      <c r="D1037" s="127"/>
      <c r="E1037" s="127"/>
      <c r="F1037" s="72"/>
      <c r="G1037" s="72"/>
      <c r="H1037" s="72"/>
      <c r="I1037" s="72"/>
      <c r="J1037" s="72"/>
      <c r="K1037" s="70"/>
      <c r="L1037" s="68"/>
      <c r="M1037" s="68">
        <f t="shared" ref="M1037:M1045" si="97">+M1038</f>
        <v>0</v>
      </c>
      <c r="N1037" s="68"/>
    </row>
    <row r="1038" spans="1:14" ht="15.75" hidden="1" x14ac:dyDescent="0.25">
      <c r="A1038" s="196" t="s">
        <v>285</v>
      </c>
      <c r="B1038" s="196"/>
      <c r="C1038" s="196"/>
      <c r="D1038" s="196"/>
      <c r="E1038" s="196"/>
      <c r="F1038" s="196"/>
      <c r="G1038" s="196"/>
      <c r="H1038" s="196"/>
      <c r="I1038" s="196"/>
      <c r="J1038" s="196"/>
      <c r="K1038" s="70"/>
      <c r="L1038" s="68"/>
      <c r="M1038" s="68">
        <f t="shared" si="97"/>
        <v>0</v>
      </c>
      <c r="N1038" s="68"/>
    </row>
    <row r="1039" spans="1:14" ht="15.75" hidden="1" x14ac:dyDescent="0.25">
      <c r="A1039" s="114"/>
      <c r="B1039" s="114"/>
      <c r="C1039" s="114"/>
      <c r="D1039" s="114"/>
      <c r="E1039" s="114"/>
      <c r="F1039" s="72"/>
      <c r="G1039" s="72"/>
      <c r="H1039" s="72"/>
      <c r="I1039" s="72"/>
      <c r="J1039" s="72"/>
      <c r="K1039" s="70"/>
      <c r="L1039" s="68"/>
      <c r="M1039" s="68">
        <f t="shared" si="97"/>
        <v>0</v>
      </c>
      <c r="N1039" s="68"/>
    </row>
    <row r="1040" spans="1:14" hidden="1" x14ac:dyDescent="0.25">
      <c r="A1040" s="79" t="s">
        <v>178</v>
      </c>
      <c r="B1040" s="197" t="s">
        <v>240</v>
      </c>
      <c r="C1040" s="198"/>
      <c r="D1040" s="198"/>
      <c r="E1040" s="198"/>
      <c r="F1040" s="198"/>
      <c r="G1040" s="199"/>
      <c r="H1040" s="79" t="s">
        <v>242</v>
      </c>
      <c r="I1040" s="79" t="s">
        <v>286</v>
      </c>
      <c r="J1040" s="79" t="s">
        <v>244</v>
      </c>
      <c r="K1040" s="70"/>
      <c r="L1040" s="68"/>
      <c r="M1040" s="68">
        <f t="shared" si="97"/>
        <v>0</v>
      </c>
      <c r="N1040" s="68"/>
    </row>
    <row r="1041" spans="1:14" hidden="1" x14ac:dyDescent="0.25">
      <c r="A1041" s="81" t="s">
        <v>185</v>
      </c>
      <c r="B1041" s="81"/>
      <c r="C1041" s="93"/>
      <c r="D1041" s="93"/>
      <c r="E1041" s="93"/>
      <c r="F1041" s="93"/>
      <c r="G1041" s="93"/>
      <c r="H1041" s="81"/>
      <c r="I1041" s="81" t="s">
        <v>287</v>
      </c>
      <c r="J1041" s="81" t="s">
        <v>288</v>
      </c>
      <c r="K1041" s="70"/>
      <c r="L1041" s="68"/>
      <c r="M1041" s="68">
        <f t="shared" si="97"/>
        <v>0</v>
      </c>
      <c r="N1041" s="68"/>
    </row>
    <row r="1042" spans="1:14" hidden="1" x14ac:dyDescent="0.25">
      <c r="A1042" s="81"/>
      <c r="B1042" s="81"/>
      <c r="C1042" s="93"/>
      <c r="D1042" s="93"/>
      <c r="E1042" s="93"/>
      <c r="F1042" s="93"/>
      <c r="G1042" s="93"/>
      <c r="H1042" s="81"/>
      <c r="I1042" s="81" t="s">
        <v>218</v>
      </c>
      <c r="J1042" s="81"/>
      <c r="K1042" s="70"/>
      <c r="L1042" s="68"/>
      <c r="M1042" s="68">
        <f t="shared" si="97"/>
        <v>0</v>
      </c>
      <c r="N1042" s="68"/>
    </row>
    <row r="1043" spans="1:14" hidden="1" x14ac:dyDescent="0.25">
      <c r="A1043" s="83">
        <v>1</v>
      </c>
      <c r="B1043" s="200">
        <v>2</v>
      </c>
      <c r="C1043" s="201"/>
      <c r="D1043" s="201"/>
      <c r="E1043" s="201"/>
      <c r="F1043" s="201"/>
      <c r="G1043" s="202"/>
      <c r="H1043" s="83">
        <v>3</v>
      </c>
      <c r="I1043" s="83">
        <v>4</v>
      </c>
      <c r="J1043" s="83">
        <v>5</v>
      </c>
      <c r="K1043" s="70"/>
      <c r="L1043" s="68"/>
      <c r="M1043" s="68">
        <f t="shared" si="97"/>
        <v>0</v>
      </c>
      <c r="N1043" s="68"/>
    </row>
    <row r="1044" spans="1:14" hidden="1" x14ac:dyDescent="0.25">
      <c r="A1044" s="83">
        <v>1</v>
      </c>
      <c r="B1044" s="122" t="s">
        <v>324</v>
      </c>
      <c r="C1044" s="96"/>
      <c r="D1044" s="96"/>
      <c r="E1044" s="96"/>
      <c r="F1044" s="96"/>
      <c r="G1044" s="96"/>
      <c r="H1044" s="90">
        <v>1</v>
      </c>
      <c r="I1044" s="111">
        <f>+J1044/H1044</f>
        <v>0</v>
      </c>
      <c r="J1044" s="87">
        <f>+K1046</f>
        <v>0</v>
      </c>
      <c r="K1044" s="70"/>
      <c r="L1044" s="68"/>
      <c r="M1044" s="68">
        <f t="shared" si="97"/>
        <v>0</v>
      </c>
      <c r="N1044" s="68"/>
    </row>
    <row r="1045" spans="1:14" hidden="1" x14ac:dyDescent="0.25">
      <c r="A1045" s="83"/>
      <c r="B1045" s="122"/>
      <c r="C1045" s="123"/>
      <c r="D1045" s="123"/>
      <c r="E1045" s="123"/>
      <c r="F1045" s="123"/>
      <c r="G1045" s="123"/>
      <c r="H1045" s="122"/>
      <c r="I1045" s="122"/>
      <c r="J1045" s="111"/>
      <c r="K1045" s="70"/>
      <c r="L1045" s="68"/>
      <c r="M1045" s="68">
        <f t="shared" si="97"/>
        <v>0</v>
      </c>
      <c r="N1045" s="68"/>
    </row>
    <row r="1046" spans="1:14" hidden="1" x14ac:dyDescent="0.25">
      <c r="A1046" s="83"/>
      <c r="B1046" s="125" t="s">
        <v>209</v>
      </c>
      <c r="C1046" s="126"/>
      <c r="D1046" s="126"/>
      <c r="E1046" s="126"/>
      <c r="F1046" s="126"/>
      <c r="G1046" s="126"/>
      <c r="H1046" s="83" t="s">
        <v>210</v>
      </c>
      <c r="I1046" s="83" t="s">
        <v>210</v>
      </c>
      <c r="J1046" s="111">
        <f>+K1046</f>
        <v>0</v>
      </c>
      <c r="K1046" s="70">
        <f>+[1]ШС22!$ET$15</f>
        <v>0</v>
      </c>
      <c r="L1046" s="137"/>
      <c r="M1046" s="68">
        <f>+IF(K1046=0,0,1)</f>
        <v>0</v>
      </c>
      <c r="N1046" s="68"/>
    </row>
    <row r="1047" spans="1:14" hidden="1" x14ac:dyDescent="0.25">
      <c r="A1047" s="93"/>
      <c r="B1047" s="131"/>
      <c r="C1047" s="131"/>
      <c r="D1047" s="131"/>
      <c r="E1047" s="131"/>
      <c r="F1047" s="131"/>
      <c r="G1047" s="131"/>
      <c r="H1047" s="93"/>
      <c r="I1047" s="93"/>
      <c r="J1047" s="132"/>
      <c r="K1047" s="70"/>
      <c r="L1047" s="137"/>
      <c r="M1047" s="68">
        <f>+M1048</f>
        <v>0</v>
      </c>
      <c r="N1047" s="68"/>
    </row>
    <row r="1048" spans="1:14" ht="15.75" hidden="1" x14ac:dyDescent="0.25">
      <c r="A1048" s="215" t="s">
        <v>172</v>
      </c>
      <c r="B1048" s="215"/>
      <c r="C1048" s="215"/>
      <c r="D1048" s="215"/>
      <c r="E1048" s="215"/>
      <c r="F1048" s="215"/>
      <c r="G1048" s="215"/>
      <c r="H1048" s="215"/>
      <c r="I1048" s="215"/>
      <c r="J1048" s="215"/>
      <c r="K1048" s="65"/>
      <c r="L1048" s="66"/>
      <c r="M1048" s="68">
        <f t="shared" ref="M1048:M1060" si="98">+M1049</f>
        <v>0</v>
      </c>
      <c r="N1048" s="66"/>
    </row>
    <row r="1049" spans="1:14" hidden="1" x14ac:dyDescent="0.25">
      <c r="A1049" s="69"/>
      <c r="B1049" s="69"/>
      <c r="C1049" s="69"/>
      <c r="D1049" s="69"/>
      <c r="E1049" s="69"/>
      <c r="F1049" s="69"/>
      <c r="G1049" s="69"/>
      <c r="H1049" s="69"/>
      <c r="I1049" s="69"/>
      <c r="J1049" s="69"/>
      <c r="K1049" s="70"/>
      <c r="L1049" s="68"/>
      <c r="M1049" s="68">
        <f t="shared" si="98"/>
        <v>0</v>
      </c>
      <c r="N1049" s="68"/>
    </row>
    <row r="1050" spans="1:14" ht="15.75" hidden="1" x14ac:dyDescent="0.25">
      <c r="A1050" s="71" t="s">
        <v>173</v>
      </c>
      <c r="B1050" s="72"/>
      <c r="C1050" s="73" t="str">
        <f>+[1]Авт!$N$41</f>
        <v>8130701ШС10000004</v>
      </c>
      <c r="D1050" s="74"/>
      <c r="E1050" s="74"/>
      <c r="F1050" s="74"/>
      <c r="G1050" s="74"/>
      <c r="H1050" s="74"/>
      <c r="I1050" s="74"/>
      <c r="J1050" s="74"/>
      <c r="K1050" s="70" t="s">
        <v>343</v>
      </c>
      <c r="L1050" s="68"/>
      <c r="M1050" s="68">
        <f t="shared" si="98"/>
        <v>0</v>
      </c>
      <c r="N1050" s="68"/>
    </row>
    <row r="1051" spans="1:14" hidden="1" x14ac:dyDescent="0.25">
      <c r="A1051" s="75"/>
      <c r="B1051" s="76"/>
      <c r="C1051" s="77"/>
      <c r="D1051" s="77"/>
      <c r="E1051" s="77"/>
      <c r="F1051" s="77"/>
      <c r="G1051" s="77"/>
      <c r="H1051" s="77"/>
      <c r="I1051" s="77"/>
      <c r="J1051" s="77"/>
      <c r="K1051" s="70"/>
      <c r="L1051" s="68"/>
      <c r="M1051" s="68">
        <f t="shared" si="98"/>
        <v>0</v>
      </c>
      <c r="N1051" s="68"/>
    </row>
    <row r="1052" spans="1:14" ht="15.75" hidden="1" x14ac:dyDescent="0.25">
      <c r="A1052" s="71" t="s">
        <v>175</v>
      </c>
      <c r="B1052" s="72"/>
      <c r="C1052" s="72"/>
      <c r="D1052" s="72"/>
      <c r="E1052" s="78" t="s">
        <v>301</v>
      </c>
      <c r="F1052" s="78"/>
      <c r="G1052" s="78"/>
      <c r="H1052" s="78"/>
      <c r="I1052" s="78"/>
      <c r="J1052" s="78"/>
      <c r="K1052" s="70"/>
      <c r="L1052" s="68"/>
      <c r="M1052" s="68">
        <f t="shared" si="98"/>
        <v>0</v>
      </c>
      <c r="N1052" s="68"/>
    </row>
    <row r="1053" spans="1:14" ht="15.75" hidden="1" x14ac:dyDescent="0.25">
      <c r="A1053" s="72"/>
      <c r="B1053" s="72"/>
      <c r="C1053" s="72"/>
      <c r="D1053" s="72"/>
      <c r="E1053" s="72"/>
      <c r="F1053" s="72"/>
      <c r="G1053" s="72"/>
      <c r="H1053" s="72"/>
      <c r="I1053" s="72"/>
      <c r="J1053" s="72"/>
      <c r="K1053" s="70"/>
      <c r="L1053" s="68"/>
      <c r="M1053" s="68">
        <f t="shared" si="98"/>
        <v>0</v>
      </c>
      <c r="N1053" s="68"/>
    </row>
    <row r="1054" spans="1:14" ht="15.75" hidden="1" x14ac:dyDescent="0.25">
      <c r="A1054" s="215" t="s">
        <v>177</v>
      </c>
      <c r="B1054" s="215"/>
      <c r="C1054" s="215"/>
      <c r="D1054" s="215"/>
      <c r="E1054" s="215"/>
      <c r="F1054" s="215"/>
      <c r="G1054" s="215"/>
      <c r="H1054" s="215"/>
      <c r="I1054" s="215"/>
      <c r="J1054" s="215"/>
      <c r="K1054" s="70"/>
      <c r="L1054" s="68"/>
      <c r="M1054" s="68">
        <f t="shared" si="98"/>
        <v>0</v>
      </c>
      <c r="N1054" s="68"/>
    </row>
    <row r="1055" spans="1:14" hidden="1" x14ac:dyDescent="0.25">
      <c r="A1055" s="69"/>
      <c r="B1055" s="69"/>
      <c r="C1055" s="69"/>
      <c r="D1055" s="69"/>
      <c r="E1055" s="69"/>
      <c r="F1055" s="69"/>
      <c r="G1055" s="69"/>
      <c r="H1055" s="69"/>
      <c r="I1055" s="69"/>
      <c r="J1055" s="69"/>
      <c r="K1055" s="70"/>
      <c r="L1055" s="68"/>
      <c r="M1055" s="68">
        <f t="shared" si="98"/>
        <v>0</v>
      </c>
      <c r="N1055" s="68"/>
    </row>
    <row r="1056" spans="1:14" hidden="1" x14ac:dyDescent="0.25">
      <c r="A1056" s="79" t="s">
        <v>178</v>
      </c>
      <c r="B1056" s="79" t="s">
        <v>179</v>
      </c>
      <c r="C1056" s="79" t="s">
        <v>180</v>
      </c>
      <c r="D1056" s="200" t="s">
        <v>181</v>
      </c>
      <c r="E1056" s="201"/>
      <c r="F1056" s="201"/>
      <c r="G1056" s="202"/>
      <c r="H1056" s="79" t="s">
        <v>182</v>
      </c>
      <c r="I1056" s="79" t="s">
        <v>183</v>
      </c>
      <c r="J1056" s="80" t="s">
        <v>184</v>
      </c>
      <c r="L1056" s="68"/>
      <c r="M1056" s="68">
        <f t="shared" si="98"/>
        <v>0</v>
      </c>
      <c r="N1056" s="68"/>
    </row>
    <row r="1057" spans="1:14" hidden="1" x14ac:dyDescent="0.25">
      <c r="A1057" s="81" t="s">
        <v>185</v>
      </c>
      <c r="B1057" s="81" t="s">
        <v>186</v>
      </c>
      <c r="C1057" s="81" t="s">
        <v>187</v>
      </c>
      <c r="D1057" s="79" t="s">
        <v>188</v>
      </c>
      <c r="E1057" s="200" t="s">
        <v>36</v>
      </c>
      <c r="F1057" s="201"/>
      <c r="G1057" s="202"/>
      <c r="H1057" s="81" t="s">
        <v>189</v>
      </c>
      <c r="I1057" s="81" t="s">
        <v>190</v>
      </c>
      <c r="J1057" s="82" t="s">
        <v>191</v>
      </c>
      <c r="K1057" s="70"/>
      <c r="L1057" s="68"/>
      <c r="M1057" s="68">
        <f t="shared" si="98"/>
        <v>0</v>
      </c>
      <c r="N1057" s="68"/>
    </row>
    <row r="1058" spans="1:14" hidden="1" x14ac:dyDescent="0.25">
      <c r="A1058" s="81"/>
      <c r="B1058" s="81" t="s">
        <v>192</v>
      </c>
      <c r="C1058" s="81" t="s">
        <v>193</v>
      </c>
      <c r="D1058" s="81"/>
      <c r="E1058" s="79" t="s">
        <v>194</v>
      </c>
      <c r="F1058" s="79" t="s">
        <v>195</v>
      </c>
      <c r="G1058" s="79" t="s">
        <v>195</v>
      </c>
      <c r="H1058" s="81" t="s">
        <v>196</v>
      </c>
      <c r="I1058" s="81"/>
      <c r="J1058" s="82" t="s">
        <v>197</v>
      </c>
      <c r="K1058" s="70"/>
      <c r="L1058" s="68"/>
      <c r="M1058" s="68">
        <f t="shared" si="98"/>
        <v>0</v>
      </c>
      <c r="N1058" s="68"/>
    </row>
    <row r="1059" spans="1:14" hidden="1" x14ac:dyDescent="0.25">
      <c r="A1059" s="81"/>
      <c r="B1059" s="81"/>
      <c r="C1059" s="81"/>
      <c r="D1059" s="81"/>
      <c r="E1059" s="81" t="s">
        <v>196</v>
      </c>
      <c r="F1059" s="81" t="s">
        <v>198</v>
      </c>
      <c r="G1059" s="81" t="s">
        <v>199</v>
      </c>
      <c r="H1059" s="81" t="s">
        <v>200</v>
      </c>
      <c r="I1059" s="81"/>
      <c r="J1059" s="82" t="s">
        <v>201</v>
      </c>
      <c r="K1059" s="70"/>
      <c r="L1059" s="68"/>
      <c r="M1059" s="68">
        <f t="shared" si="98"/>
        <v>0</v>
      </c>
      <c r="N1059" s="68"/>
    </row>
    <row r="1060" spans="1:14" hidden="1" x14ac:dyDescent="0.25">
      <c r="A1060" s="81"/>
      <c r="B1060" s="81"/>
      <c r="C1060" s="81"/>
      <c r="D1060" s="81"/>
      <c r="E1060" s="81" t="s">
        <v>202</v>
      </c>
      <c r="F1060" s="81" t="s">
        <v>203</v>
      </c>
      <c r="G1060" s="81" t="s">
        <v>203</v>
      </c>
      <c r="H1060" s="81"/>
      <c r="I1060" s="81"/>
      <c r="J1060" s="82" t="s">
        <v>204</v>
      </c>
      <c r="K1060" s="70"/>
      <c r="L1060" s="68"/>
      <c r="M1060" s="68">
        <f t="shared" si="98"/>
        <v>0</v>
      </c>
      <c r="N1060" s="68"/>
    </row>
    <row r="1061" spans="1:14" hidden="1" x14ac:dyDescent="0.25">
      <c r="A1061" s="83">
        <v>1</v>
      </c>
      <c r="B1061" s="83">
        <v>2</v>
      </c>
      <c r="C1061" s="83">
        <v>3</v>
      </c>
      <c r="D1061" s="83">
        <v>4</v>
      </c>
      <c r="E1061" s="83">
        <v>5</v>
      </c>
      <c r="F1061" s="83">
        <v>6</v>
      </c>
      <c r="G1061" s="83">
        <v>7</v>
      </c>
      <c r="H1061" s="83">
        <v>8</v>
      </c>
      <c r="I1061" s="83">
        <v>9</v>
      </c>
      <c r="J1061" s="84">
        <v>10</v>
      </c>
      <c r="K1061" s="70"/>
      <c r="L1061" s="68"/>
      <c r="M1061" s="68">
        <f>+M1062</f>
        <v>0</v>
      </c>
      <c r="N1061" s="68"/>
    </row>
    <row r="1062" spans="1:14" hidden="1" x14ac:dyDescent="0.25">
      <c r="A1062" s="88" t="s">
        <v>344</v>
      </c>
      <c r="B1062" s="89"/>
      <c r="C1062" s="83"/>
      <c r="D1062" s="87"/>
      <c r="E1062" s="83" t="s">
        <v>210</v>
      </c>
      <c r="F1062" s="83" t="s">
        <v>210</v>
      </c>
      <c r="G1062" s="83" t="s">
        <v>210</v>
      </c>
      <c r="H1062" s="90" t="s">
        <v>210</v>
      </c>
      <c r="I1062" s="83" t="s">
        <v>210</v>
      </c>
      <c r="J1062" s="130">
        <f>+K1062</f>
        <v>0</v>
      </c>
      <c r="K1062" s="70">
        <f>+[1]ШС22!$HZ$15+[1]ШС22!$IA$15</f>
        <v>0</v>
      </c>
      <c r="L1062" s="68"/>
      <c r="M1062" s="68">
        <f>+IF(K1062=0,0,1)</f>
        <v>0</v>
      </c>
      <c r="N1062" s="68"/>
    </row>
    <row r="1063" spans="1:14" ht="15.75" hidden="1" x14ac:dyDescent="0.25">
      <c r="A1063" s="91"/>
      <c r="B1063" s="91"/>
      <c r="C1063" s="91"/>
      <c r="D1063" s="91"/>
      <c r="E1063" s="91"/>
      <c r="F1063" s="91"/>
      <c r="G1063" s="68"/>
      <c r="H1063" s="68"/>
      <c r="I1063" s="68"/>
      <c r="J1063" s="68"/>
      <c r="K1063" s="70"/>
      <c r="L1063" s="68"/>
      <c r="M1063" s="68">
        <f t="shared" ref="M1063:M1071" si="99">+M1064</f>
        <v>0</v>
      </c>
      <c r="N1063" s="68"/>
    </row>
    <row r="1064" spans="1:14" ht="15.75" hidden="1" x14ac:dyDescent="0.25">
      <c r="A1064" s="215" t="s">
        <v>211</v>
      </c>
      <c r="B1064" s="215"/>
      <c r="C1064" s="215"/>
      <c r="D1064" s="215"/>
      <c r="E1064" s="215"/>
      <c r="F1064" s="215"/>
      <c r="G1064" s="215"/>
      <c r="H1064" s="215"/>
      <c r="I1064" s="215"/>
      <c r="J1064" s="215"/>
      <c r="K1064" s="70"/>
      <c r="L1064" s="68"/>
      <c r="M1064" s="68">
        <f t="shared" si="99"/>
        <v>0</v>
      </c>
      <c r="N1064" s="68"/>
    </row>
    <row r="1065" spans="1:14" ht="15.75" hidden="1" x14ac:dyDescent="0.25">
      <c r="A1065" s="215" t="s">
        <v>212</v>
      </c>
      <c r="B1065" s="215"/>
      <c r="C1065" s="215"/>
      <c r="D1065" s="215"/>
      <c r="E1065" s="215"/>
      <c r="F1065" s="215"/>
      <c r="G1065" s="215"/>
      <c r="H1065" s="215"/>
      <c r="I1065" s="215"/>
      <c r="J1065" s="215"/>
      <c r="K1065" s="70"/>
      <c r="L1065" s="68"/>
      <c r="M1065" s="68">
        <f t="shared" si="99"/>
        <v>0</v>
      </c>
      <c r="N1065" s="68"/>
    </row>
    <row r="1066" spans="1:14" ht="15.75" hidden="1" x14ac:dyDescent="0.25">
      <c r="A1066" s="215" t="s">
        <v>213</v>
      </c>
      <c r="B1066" s="215"/>
      <c r="C1066" s="215"/>
      <c r="D1066" s="215"/>
      <c r="E1066" s="215"/>
      <c r="F1066" s="215"/>
      <c r="G1066" s="215"/>
      <c r="H1066" s="215"/>
      <c r="I1066" s="215"/>
      <c r="J1066" s="215"/>
      <c r="K1066" s="70"/>
      <c r="L1066" s="68"/>
      <c r="M1066" s="68">
        <f t="shared" si="99"/>
        <v>0</v>
      </c>
      <c r="N1066" s="68"/>
    </row>
    <row r="1067" spans="1:14" hidden="1" x14ac:dyDescent="0.25">
      <c r="A1067" s="92"/>
      <c r="B1067" s="92"/>
      <c r="C1067" s="92"/>
      <c r="D1067" s="92"/>
      <c r="E1067" s="92"/>
      <c r="F1067" s="92"/>
      <c r="G1067" s="68"/>
      <c r="H1067" s="68"/>
      <c r="I1067" s="68"/>
      <c r="J1067" s="68"/>
      <c r="K1067" s="70"/>
      <c r="L1067" s="68"/>
      <c r="M1067" s="68">
        <f t="shared" si="99"/>
        <v>0</v>
      </c>
      <c r="N1067" s="68"/>
    </row>
    <row r="1068" spans="1:14" hidden="1" x14ac:dyDescent="0.25">
      <c r="A1068" s="79" t="s">
        <v>178</v>
      </c>
      <c r="B1068" s="197" t="s">
        <v>214</v>
      </c>
      <c r="C1068" s="198"/>
      <c r="D1068" s="198"/>
      <c r="E1068" s="198"/>
      <c r="F1068" s="198"/>
      <c r="G1068" s="198"/>
      <c r="H1068" s="199"/>
      <c r="I1068" s="79" t="s">
        <v>215</v>
      </c>
      <c r="J1068" s="80" t="s">
        <v>216</v>
      </c>
      <c r="K1068" s="70"/>
      <c r="L1068" s="68"/>
      <c r="M1068" s="68">
        <f t="shared" si="99"/>
        <v>0</v>
      </c>
      <c r="N1068" s="68"/>
    </row>
    <row r="1069" spans="1:14" hidden="1" x14ac:dyDescent="0.25">
      <c r="A1069" s="81" t="s">
        <v>185</v>
      </c>
      <c r="B1069" s="81"/>
      <c r="C1069" s="93"/>
      <c r="D1069" s="94"/>
      <c r="E1069" s="94"/>
      <c r="F1069" s="93"/>
      <c r="G1069" s="93"/>
      <c r="H1069" s="95"/>
      <c r="I1069" s="81" t="s">
        <v>217</v>
      </c>
      <c r="J1069" s="82" t="s">
        <v>218</v>
      </c>
      <c r="K1069" s="70"/>
      <c r="L1069" s="68"/>
      <c r="M1069" s="68">
        <f t="shared" si="99"/>
        <v>0</v>
      </c>
      <c r="N1069" s="68"/>
    </row>
    <row r="1070" spans="1:14" hidden="1" x14ac:dyDescent="0.25">
      <c r="A1070" s="81"/>
      <c r="B1070" s="81"/>
      <c r="C1070" s="93"/>
      <c r="D1070" s="94"/>
      <c r="E1070" s="94"/>
      <c r="F1070" s="93"/>
      <c r="G1070" s="93"/>
      <c r="H1070" s="95"/>
      <c r="I1070" s="81" t="s">
        <v>219</v>
      </c>
      <c r="J1070" s="82"/>
      <c r="K1070" s="70"/>
      <c r="L1070" s="68"/>
      <c r="M1070" s="68">
        <f t="shared" si="99"/>
        <v>0</v>
      </c>
      <c r="N1070" s="68"/>
    </row>
    <row r="1071" spans="1:14" hidden="1" x14ac:dyDescent="0.25">
      <c r="A1071" s="90"/>
      <c r="B1071" s="90"/>
      <c r="C1071" s="96"/>
      <c r="D1071" s="97"/>
      <c r="E1071" s="97"/>
      <c r="F1071" s="96"/>
      <c r="G1071" s="96"/>
      <c r="H1071" s="98"/>
      <c r="I1071" s="90" t="s">
        <v>220</v>
      </c>
      <c r="J1071" s="99"/>
      <c r="K1071" s="70"/>
      <c r="L1071" s="68"/>
      <c r="M1071" s="68">
        <f t="shared" si="99"/>
        <v>0</v>
      </c>
      <c r="N1071" s="68"/>
    </row>
    <row r="1072" spans="1:14" hidden="1" x14ac:dyDescent="0.25">
      <c r="A1072" s="83">
        <v>1</v>
      </c>
      <c r="B1072" s="200">
        <v>2</v>
      </c>
      <c r="C1072" s="201"/>
      <c r="D1072" s="201"/>
      <c r="E1072" s="201"/>
      <c r="F1072" s="201"/>
      <c r="G1072" s="201"/>
      <c r="H1072" s="202"/>
      <c r="I1072" s="83">
        <v>3</v>
      </c>
      <c r="J1072" s="84">
        <v>4</v>
      </c>
      <c r="K1072" s="70"/>
      <c r="L1072" s="68"/>
      <c r="M1072" s="68">
        <f>+M1073</f>
        <v>0</v>
      </c>
      <c r="N1072" s="68"/>
    </row>
    <row r="1073" spans="1:14" hidden="1" x14ac:dyDescent="0.25">
      <c r="A1073" s="88" t="s">
        <v>344</v>
      </c>
      <c r="B1073" s="83"/>
      <c r="C1073" s="101"/>
      <c r="D1073" s="102"/>
      <c r="E1073" s="102"/>
      <c r="F1073" s="101"/>
      <c r="G1073" s="101"/>
      <c r="H1073" s="103"/>
      <c r="I1073" s="83" t="s">
        <v>210</v>
      </c>
      <c r="J1073" s="130">
        <f>+K1073</f>
        <v>0</v>
      </c>
      <c r="K1073" s="70">
        <f>+[1]ШС22!$IB$15+[1]ШС22!$IC$15</f>
        <v>0</v>
      </c>
      <c r="L1073" s="68"/>
      <c r="M1073" s="68">
        <f>+IF(K1073=0,0,1)</f>
        <v>0</v>
      </c>
      <c r="N1073" s="68"/>
    </row>
    <row r="1074" spans="1:14" hidden="1" x14ac:dyDescent="0.25">
      <c r="A1074" s="68"/>
      <c r="B1074" s="68"/>
      <c r="C1074" s="68"/>
      <c r="D1074" s="68"/>
      <c r="E1074" s="68"/>
      <c r="F1074" s="68"/>
      <c r="G1074" s="68"/>
      <c r="H1074" s="68"/>
      <c r="I1074" s="68"/>
      <c r="J1074" s="68"/>
      <c r="K1074" s="70"/>
      <c r="L1074" s="68"/>
      <c r="M1074" s="68">
        <f t="shared" ref="M1074:M1086" si="100">+M1075</f>
        <v>0</v>
      </c>
      <c r="N1074" s="68"/>
    </row>
    <row r="1075" spans="1:14" ht="15.75" hidden="1" x14ac:dyDescent="0.25">
      <c r="A1075" s="215" t="s">
        <v>293</v>
      </c>
      <c r="B1075" s="215"/>
      <c r="C1075" s="215"/>
      <c r="D1075" s="215"/>
      <c r="E1075" s="215"/>
      <c r="F1075" s="215"/>
      <c r="G1075" s="215"/>
      <c r="H1075" s="215"/>
      <c r="I1075" s="215"/>
      <c r="J1075" s="215"/>
      <c r="K1075" s="65"/>
      <c r="L1075" s="68"/>
      <c r="M1075" s="68">
        <f t="shared" si="100"/>
        <v>0</v>
      </c>
      <c r="N1075" s="68"/>
    </row>
    <row r="1076" spans="1:14" hidden="1" x14ac:dyDescent="0.25">
      <c r="A1076" s="67"/>
      <c r="B1076" s="67"/>
      <c r="C1076" s="67"/>
      <c r="D1076" s="67"/>
      <c r="E1076" s="67"/>
      <c r="F1076" s="67"/>
      <c r="G1076" s="67"/>
      <c r="H1076" s="67"/>
      <c r="I1076" s="67"/>
      <c r="J1076" s="67"/>
      <c r="K1076" s="70"/>
      <c r="L1076" s="68"/>
      <c r="M1076" s="68">
        <f t="shared" si="100"/>
        <v>0</v>
      </c>
      <c r="N1076" s="68"/>
    </row>
    <row r="1077" spans="1:14" ht="15.75" hidden="1" x14ac:dyDescent="0.25">
      <c r="A1077" s="71" t="s">
        <v>173</v>
      </c>
      <c r="B1077" s="112"/>
      <c r="C1077" s="112"/>
      <c r="D1077" s="73" t="str">
        <f>+$C$1050</f>
        <v>8130701ШС10000004</v>
      </c>
      <c r="E1077" s="113"/>
      <c r="F1077" s="113"/>
      <c r="G1077" s="113"/>
      <c r="H1077" s="113"/>
      <c r="I1077" s="113"/>
      <c r="J1077" s="113"/>
      <c r="K1077" s="70"/>
      <c r="L1077" s="68"/>
      <c r="M1077" s="68">
        <f t="shared" si="100"/>
        <v>0</v>
      </c>
      <c r="N1077" s="68"/>
    </row>
    <row r="1078" spans="1:14" hidden="1" x14ac:dyDescent="0.25">
      <c r="A1078" s="67"/>
      <c r="B1078" s="67"/>
      <c r="C1078" s="67"/>
      <c r="D1078" s="67"/>
      <c r="E1078" s="67"/>
      <c r="F1078" s="67"/>
      <c r="G1078" s="67"/>
      <c r="H1078" s="67"/>
      <c r="I1078" s="67"/>
      <c r="J1078" s="67"/>
      <c r="K1078" s="70"/>
      <c r="L1078" s="68"/>
      <c r="M1078" s="68">
        <f t="shared" si="100"/>
        <v>0</v>
      </c>
      <c r="N1078" s="68"/>
    </row>
    <row r="1079" spans="1:14" ht="15.75" hidden="1" x14ac:dyDescent="0.25">
      <c r="A1079" s="71" t="s">
        <v>175</v>
      </c>
      <c r="B1079" s="112"/>
      <c r="C1079" s="112"/>
      <c r="D1079" s="78" t="s">
        <v>301</v>
      </c>
      <c r="E1079" s="115"/>
      <c r="F1079" s="115"/>
      <c r="G1079" s="115"/>
      <c r="H1079" s="115"/>
      <c r="I1079" s="115"/>
      <c r="J1079" s="115"/>
      <c r="K1079" s="70"/>
      <c r="L1079" s="68"/>
      <c r="M1079" s="68">
        <f t="shared" si="100"/>
        <v>0</v>
      </c>
      <c r="N1079" s="68"/>
    </row>
    <row r="1080" spans="1:14" hidden="1" x14ac:dyDescent="0.25">
      <c r="A1080" s="69"/>
      <c r="B1080" s="69"/>
      <c r="C1080" s="69"/>
      <c r="D1080" s="69"/>
      <c r="E1080" s="69"/>
      <c r="F1080" s="69"/>
      <c r="G1080" s="69"/>
      <c r="H1080" s="69"/>
      <c r="I1080" s="69"/>
      <c r="J1080" s="69"/>
      <c r="K1080" s="70"/>
      <c r="L1080" s="68"/>
      <c r="M1080" s="68">
        <f t="shared" si="100"/>
        <v>0</v>
      </c>
      <c r="N1080" s="68"/>
    </row>
    <row r="1081" spans="1:14" hidden="1" x14ac:dyDescent="0.25">
      <c r="A1081" s="79" t="s">
        <v>178</v>
      </c>
      <c r="B1081" s="197" t="s">
        <v>294</v>
      </c>
      <c r="C1081" s="198"/>
      <c r="D1081" s="198"/>
      <c r="E1081" s="198"/>
      <c r="F1081" s="198"/>
      <c r="G1081" s="199"/>
      <c r="H1081" s="79" t="s">
        <v>295</v>
      </c>
      <c r="I1081" s="79" t="s">
        <v>242</v>
      </c>
      <c r="J1081" s="80" t="s">
        <v>296</v>
      </c>
      <c r="K1081" s="70"/>
      <c r="L1081" s="68"/>
      <c r="M1081" s="68">
        <f t="shared" si="100"/>
        <v>0</v>
      </c>
      <c r="N1081" s="68"/>
    </row>
    <row r="1082" spans="1:14" hidden="1" x14ac:dyDescent="0.25">
      <c r="A1082" s="81" t="s">
        <v>185</v>
      </c>
      <c r="B1082" s="81"/>
      <c r="C1082" s="93"/>
      <c r="D1082" s="93"/>
      <c r="E1082" s="93"/>
      <c r="F1082" s="93"/>
      <c r="G1082" s="93"/>
      <c r="H1082" s="81" t="s">
        <v>297</v>
      </c>
      <c r="I1082" s="81" t="s">
        <v>246</v>
      </c>
      <c r="J1082" s="82" t="s">
        <v>298</v>
      </c>
      <c r="K1082" s="70"/>
      <c r="L1082" s="68"/>
      <c r="M1082" s="68">
        <f t="shared" si="100"/>
        <v>0</v>
      </c>
      <c r="N1082" s="68"/>
    </row>
    <row r="1083" spans="1:14" hidden="1" x14ac:dyDescent="0.25">
      <c r="A1083" s="81"/>
      <c r="B1083" s="81"/>
      <c r="C1083" s="93"/>
      <c r="D1083" s="93"/>
      <c r="E1083" s="93"/>
      <c r="F1083" s="93"/>
      <c r="G1083" s="93"/>
      <c r="H1083" s="81"/>
      <c r="I1083" s="81"/>
      <c r="J1083" s="82" t="s">
        <v>288</v>
      </c>
      <c r="K1083" s="70"/>
      <c r="L1083" s="68"/>
      <c r="M1083" s="68">
        <f t="shared" si="100"/>
        <v>0</v>
      </c>
      <c r="N1083" s="68"/>
    </row>
    <row r="1084" spans="1:14" hidden="1" x14ac:dyDescent="0.25">
      <c r="A1084" s="83">
        <v>1</v>
      </c>
      <c r="B1084" s="200">
        <v>2</v>
      </c>
      <c r="C1084" s="201"/>
      <c r="D1084" s="201"/>
      <c r="E1084" s="201"/>
      <c r="F1084" s="201"/>
      <c r="G1084" s="202"/>
      <c r="H1084" s="83">
        <v>3</v>
      </c>
      <c r="I1084" s="83">
        <v>4</v>
      </c>
      <c r="J1084" s="84">
        <v>5</v>
      </c>
      <c r="K1084" s="70"/>
      <c r="L1084" s="68"/>
      <c r="M1084" s="68">
        <f t="shared" si="100"/>
        <v>0</v>
      </c>
      <c r="N1084" s="68"/>
    </row>
    <row r="1085" spans="1:14" hidden="1" x14ac:dyDescent="0.25">
      <c r="A1085" s="90">
        <v>1</v>
      </c>
      <c r="B1085" s="212" t="s">
        <v>345</v>
      </c>
      <c r="C1085" s="213"/>
      <c r="D1085" s="213"/>
      <c r="E1085" s="213"/>
      <c r="F1085" s="213"/>
      <c r="G1085" s="214"/>
      <c r="H1085" s="111">
        <f>+J1085/I1085</f>
        <v>0</v>
      </c>
      <c r="I1085" s="86">
        <f>+K1085</f>
        <v>28</v>
      </c>
      <c r="J1085" s="111">
        <f>+K1087</f>
        <v>0</v>
      </c>
      <c r="K1085" s="70">
        <f>ROUNDUP([1]ШС22!$LH$15,0)</f>
        <v>28</v>
      </c>
      <c r="L1085" s="68"/>
      <c r="M1085" s="68">
        <f t="shared" si="100"/>
        <v>0</v>
      </c>
      <c r="N1085" s="68"/>
    </row>
    <row r="1086" spans="1:14" hidden="1" x14ac:dyDescent="0.25">
      <c r="A1086" s="90"/>
      <c r="B1086" s="200"/>
      <c r="C1086" s="201"/>
      <c r="D1086" s="201"/>
      <c r="E1086" s="201"/>
      <c r="F1086" s="201"/>
      <c r="G1086" s="202"/>
      <c r="H1086" s="90"/>
      <c r="I1086" s="83"/>
      <c r="J1086" s="99"/>
      <c r="K1086" s="70"/>
      <c r="L1086" s="68"/>
      <c r="M1086" s="68">
        <f t="shared" si="100"/>
        <v>0</v>
      </c>
      <c r="N1086" s="68"/>
    </row>
    <row r="1087" spans="1:14" hidden="1" x14ac:dyDescent="0.25">
      <c r="A1087" s="90"/>
      <c r="B1087" s="212" t="s">
        <v>209</v>
      </c>
      <c r="C1087" s="213"/>
      <c r="D1087" s="213"/>
      <c r="E1087" s="213"/>
      <c r="F1087" s="213"/>
      <c r="G1087" s="214"/>
      <c r="H1087" s="90" t="s">
        <v>210</v>
      </c>
      <c r="I1087" s="83" t="s">
        <v>210</v>
      </c>
      <c r="J1087" s="111">
        <f>+J1085</f>
        <v>0</v>
      </c>
      <c r="K1087" s="70">
        <f>+[1]ШС22!$ID$15</f>
        <v>0</v>
      </c>
      <c r="L1087" s="68"/>
      <c r="M1087" s="68">
        <f>+IF(K1087=0,0,1)</f>
        <v>0</v>
      </c>
      <c r="N1087" s="68"/>
    </row>
    <row r="1088" spans="1:14" ht="15.75" x14ac:dyDescent="0.25">
      <c r="A1088" s="72"/>
      <c r="B1088" s="72"/>
      <c r="C1088" s="72"/>
      <c r="D1088" s="72"/>
      <c r="E1088" s="72"/>
      <c r="F1088" s="72"/>
      <c r="G1088" s="72"/>
      <c r="H1088" s="72"/>
      <c r="I1088" s="72"/>
      <c r="J1088" s="72"/>
      <c r="K1088" s="70"/>
      <c r="L1088" s="68"/>
      <c r="M1088" s="68">
        <f t="shared" ref="M1088:M1101" si="101">+M1089</f>
        <v>1</v>
      </c>
      <c r="N1088" s="68"/>
    </row>
    <row r="1089" spans="1:14" ht="15.75" x14ac:dyDescent="0.25">
      <c r="A1089" s="215" t="s">
        <v>256</v>
      </c>
      <c r="B1089" s="215"/>
      <c r="C1089" s="215"/>
      <c r="D1089" s="215"/>
      <c r="E1089" s="215"/>
      <c r="F1089" s="215"/>
      <c r="G1089" s="215"/>
      <c r="H1089" s="215"/>
      <c r="I1089" s="215"/>
      <c r="J1089" s="215"/>
      <c r="K1089" s="70"/>
      <c r="L1089" s="68"/>
      <c r="M1089" s="68">
        <f t="shared" si="101"/>
        <v>1</v>
      </c>
      <c r="N1089" s="68"/>
    </row>
    <row r="1090" spans="1:14" x14ac:dyDescent="0.25">
      <c r="A1090" s="67"/>
      <c r="B1090" s="67"/>
      <c r="C1090" s="67"/>
      <c r="D1090" s="67"/>
      <c r="E1090" s="67"/>
      <c r="F1090" s="67"/>
      <c r="G1090" s="67"/>
      <c r="H1090" s="67"/>
      <c r="I1090" s="67"/>
      <c r="J1090" s="67"/>
      <c r="K1090" s="70"/>
      <c r="L1090" s="68"/>
      <c r="M1090" s="68">
        <f t="shared" si="101"/>
        <v>1</v>
      </c>
      <c r="N1090" s="68"/>
    </row>
    <row r="1091" spans="1:14" ht="15.75" x14ac:dyDescent="0.25">
      <c r="A1091" s="71" t="s">
        <v>173</v>
      </c>
      <c r="B1091" s="112"/>
      <c r="C1091" s="112"/>
      <c r="D1091" s="73" t="str">
        <f>+$C$1050</f>
        <v>8130701ШС10000004</v>
      </c>
      <c r="E1091" s="113"/>
      <c r="F1091" s="113"/>
      <c r="G1091" s="113"/>
      <c r="H1091" s="113"/>
      <c r="I1091" s="113"/>
      <c r="J1091" s="113"/>
      <c r="K1091" s="70"/>
      <c r="L1091" s="68"/>
      <c r="M1091" s="68">
        <f t="shared" si="101"/>
        <v>1</v>
      </c>
      <c r="N1091" s="68"/>
    </row>
    <row r="1092" spans="1:14" x14ac:dyDescent="0.25">
      <c r="A1092" s="67"/>
      <c r="B1092" s="67"/>
      <c r="C1092" s="67"/>
      <c r="D1092" s="92"/>
      <c r="E1092" s="67"/>
      <c r="F1092" s="67"/>
      <c r="G1092" s="67"/>
      <c r="H1092" s="67"/>
      <c r="I1092" s="67"/>
      <c r="J1092" s="67"/>
      <c r="K1092" s="70"/>
      <c r="L1092" s="68"/>
      <c r="M1092" s="68">
        <f t="shared" si="101"/>
        <v>1</v>
      </c>
      <c r="N1092" s="68"/>
    </row>
    <row r="1093" spans="1:14" ht="15.75" x14ac:dyDescent="0.25">
      <c r="A1093" s="71" t="s">
        <v>175</v>
      </c>
      <c r="B1093" s="112"/>
      <c r="C1093" s="112"/>
      <c r="D1093" s="78" t="s">
        <v>301</v>
      </c>
      <c r="E1093" s="115"/>
      <c r="F1093" s="115"/>
      <c r="G1093" s="115"/>
      <c r="H1093" s="115"/>
      <c r="I1093" s="115"/>
      <c r="J1093" s="115"/>
      <c r="K1093" s="70"/>
      <c r="L1093" s="68"/>
      <c r="M1093" s="68">
        <f t="shared" si="101"/>
        <v>1</v>
      </c>
      <c r="N1093" s="68"/>
    </row>
    <row r="1094" spans="1:14" x14ac:dyDescent="0.25">
      <c r="A1094" s="69"/>
      <c r="B1094" s="69"/>
      <c r="C1094" s="69"/>
      <c r="D1094" s="69"/>
      <c r="E1094" s="69"/>
      <c r="F1094" s="69"/>
      <c r="G1094" s="69"/>
      <c r="H1094" s="69"/>
      <c r="I1094" s="69"/>
      <c r="J1094" s="69"/>
      <c r="K1094" s="70"/>
      <c r="L1094" s="68"/>
      <c r="M1094" s="68">
        <f t="shared" si="101"/>
        <v>1</v>
      </c>
      <c r="N1094" s="68"/>
    </row>
    <row r="1095" spans="1:14" x14ac:dyDescent="0.25">
      <c r="A1095" s="79" t="s">
        <v>178</v>
      </c>
      <c r="B1095" s="197" t="s">
        <v>240</v>
      </c>
      <c r="C1095" s="198"/>
      <c r="D1095" s="198"/>
      <c r="E1095" s="198"/>
      <c r="F1095" s="198"/>
      <c r="G1095" s="199"/>
      <c r="H1095" s="79" t="s">
        <v>257</v>
      </c>
      <c r="I1095" s="79" t="s">
        <v>258</v>
      </c>
      <c r="J1095" s="80" t="s">
        <v>259</v>
      </c>
      <c r="K1095" s="70"/>
      <c r="L1095" s="68"/>
      <c r="M1095" s="68">
        <f t="shared" si="101"/>
        <v>1</v>
      </c>
      <c r="N1095" s="68"/>
    </row>
    <row r="1096" spans="1:14" x14ac:dyDescent="0.25">
      <c r="A1096" s="81" t="s">
        <v>185</v>
      </c>
      <c r="B1096" s="81"/>
      <c r="C1096" s="93"/>
      <c r="D1096" s="93"/>
      <c r="E1096" s="93"/>
      <c r="F1096" s="93"/>
      <c r="G1096" s="93"/>
      <c r="H1096" s="81" t="s">
        <v>260</v>
      </c>
      <c r="I1096" s="81" t="s">
        <v>304</v>
      </c>
      <c r="J1096" s="82" t="s">
        <v>262</v>
      </c>
      <c r="K1096" s="70"/>
      <c r="L1096" s="68"/>
      <c r="M1096" s="68">
        <f t="shared" si="101"/>
        <v>1</v>
      </c>
      <c r="N1096" s="68"/>
    </row>
    <row r="1097" spans="1:14" x14ac:dyDescent="0.25">
      <c r="A1097" s="81"/>
      <c r="B1097" s="81"/>
      <c r="C1097" s="93"/>
      <c r="D1097" s="93"/>
      <c r="E1097" s="93"/>
      <c r="F1097" s="93"/>
      <c r="G1097" s="93"/>
      <c r="H1097" s="81"/>
      <c r="I1097" s="81"/>
      <c r="J1097" s="82" t="s">
        <v>263</v>
      </c>
      <c r="K1097" s="70"/>
      <c r="L1097" s="68"/>
      <c r="M1097" s="68">
        <f t="shared" si="101"/>
        <v>1</v>
      </c>
      <c r="N1097" s="68"/>
    </row>
    <row r="1098" spans="1:14" x14ac:dyDescent="0.25">
      <c r="A1098" s="81"/>
      <c r="B1098" s="81"/>
      <c r="C1098" s="93"/>
      <c r="D1098" s="93"/>
      <c r="E1098" s="93"/>
      <c r="F1098" s="93"/>
      <c r="G1098" s="93"/>
      <c r="H1098" s="81"/>
      <c r="I1098" s="81"/>
      <c r="J1098" s="82" t="s">
        <v>264</v>
      </c>
      <c r="K1098" s="70"/>
      <c r="L1098" s="68"/>
      <c r="M1098" s="68">
        <f t="shared" si="101"/>
        <v>1</v>
      </c>
      <c r="N1098" s="68"/>
    </row>
    <row r="1099" spans="1:14" x14ac:dyDescent="0.25">
      <c r="A1099" s="83">
        <v>1</v>
      </c>
      <c r="B1099" s="200">
        <v>2</v>
      </c>
      <c r="C1099" s="201"/>
      <c r="D1099" s="201"/>
      <c r="E1099" s="201"/>
      <c r="F1099" s="201"/>
      <c r="G1099" s="202"/>
      <c r="H1099" s="83">
        <v>3</v>
      </c>
      <c r="I1099" s="83">
        <v>4</v>
      </c>
      <c r="J1099" s="84">
        <v>5</v>
      </c>
      <c r="K1099" s="70"/>
      <c r="L1099" s="68"/>
      <c r="M1099" s="68">
        <f t="shared" si="101"/>
        <v>1</v>
      </c>
      <c r="N1099" s="68"/>
    </row>
    <row r="1100" spans="1:14" x14ac:dyDescent="0.25">
      <c r="A1100" s="90">
        <v>1</v>
      </c>
      <c r="B1100" s="212" t="s">
        <v>344</v>
      </c>
      <c r="C1100" s="213"/>
      <c r="D1100" s="213"/>
      <c r="E1100" s="213"/>
      <c r="F1100" s="213"/>
      <c r="G1100" s="214"/>
      <c r="H1100" s="111">
        <f>+J1100</f>
        <v>37500</v>
      </c>
      <c r="I1100" s="83">
        <v>100</v>
      </c>
      <c r="J1100" s="111">
        <f>+K1102</f>
        <v>37500</v>
      </c>
      <c r="K1100" s="70"/>
      <c r="L1100" s="68"/>
      <c r="M1100" s="68">
        <f t="shared" si="101"/>
        <v>1</v>
      </c>
      <c r="N1100" s="68"/>
    </row>
    <row r="1101" spans="1:14" x14ac:dyDescent="0.25">
      <c r="A1101" s="90"/>
      <c r="B1101" s="200"/>
      <c r="C1101" s="201"/>
      <c r="D1101" s="201"/>
      <c r="E1101" s="201"/>
      <c r="F1101" s="201"/>
      <c r="G1101" s="202"/>
      <c r="H1101" s="90"/>
      <c r="I1101" s="83"/>
      <c r="J1101" s="99"/>
      <c r="K1101" s="70"/>
      <c r="L1101" s="68"/>
      <c r="M1101" s="68">
        <f t="shared" si="101"/>
        <v>1</v>
      </c>
      <c r="N1101" s="68"/>
    </row>
    <row r="1102" spans="1:14" x14ac:dyDescent="0.25">
      <c r="A1102" s="90"/>
      <c r="B1102" s="212" t="s">
        <v>209</v>
      </c>
      <c r="C1102" s="213"/>
      <c r="D1102" s="213"/>
      <c r="E1102" s="213"/>
      <c r="F1102" s="213"/>
      <c r="G1102" s="214"/>
      <c r="H1102" s="83"/>
      <c r="I1102" s="83" t="s">
        <v>210</v>
      </c>
      <c r="J1102" s="99"/>
      <c r="K1102" s="70">
        <f>+[1]ШС22!$II$15</f>
        <v>37500</v>
      </c>
      <c r="L1102" s="68"/>
      <c r="M1102" s="68">
        <f>+IF(K1102=0,0,1)</f>
        <v>1</v>
      </c>
      <c r="N1102" s="68"/>
    </row>
    <row r="1103" spans="1:14" x14ac:dyDescent="0.25">
      <c r="A1103" s="69"/>
      <c r="B1103" s="69"/>
      <c r="C1103" s="69"/>
      <c r="D1103" s="69"/>
      <c r="E1103" s="69"/>
      <c r="F1103" s="69"/>
      <c r="G1103" s="69"/>
      <c r="H1103" s="69"/>
      <c r="I1103" s="69"/>
      <c r="J1103" s="69"/>
      <c r="K1103" s="70"/>
      <c r="L1103" s="68"/>
      <c r="M1103" s="68">
        <f t="shared" ref="M1103:M1115" si="102">+M1104</f>
        <v>1</v>
      </c>
      <c r="N1103" s="68"/>
    </row>
    <row r="1104" spans="1:14" ht="15.75" x14ac:dyDescent="0.25">
      <c r="A1104" s="196" t="s">
        <v>266</v>
      </c>
      <c r="B1104" s="196"/>
      <c r="C1104" s="196"/>
      <c r="D1104" s="196"/>
      <c r="E1104" s="196"/>
      <c r="F1104" s="196"/>
      <c r="G1104" s="196"/>
      <c r="H1104" s="196"/>
      <c r="I1104" s="196"/>
      <c r="J1104" s="196"/>
      <c r="K1104" s="70"/>
      <c r="L1104" s="68"/>
      <c r="M1104" s="68">
        <f t="shared" si="102"/>
        <v>1</v>
      </c>
      <c r="N1104" s="68"/>
    </row>
    <row r="1105" spans="1:14" x14ac:dyDescent="0.25">
      <c r="A1105" s="114"/>
      <c r="B1105" s="114"/>
      <c r="C1105" s="114"/>
      <c r="D1105" s="114"/>
      <c r="E1105" s="114"/>
      <c r="F1105" s="114"/>
      <c r="G1105" s="69"/>
      <c r="H1105" s="69"/>
      <c r="I1105" s="69"/>
      <c r="J1105" s="69"/>
      <c r="K1105" s="70"/>
      <c r="L1105" s="68"/>
      <c r="M1105" s="68">
        <f t="shared" si="102"/>
        <v>1</v>
      </c>
      <c r="N1105" s="68"/>
    </row>
    <row r="1106" spans="1:14" ht="15.75" x14ac:dyDescent="0.25">
      <c r="A1106" s="116" t="s">
        <v>173</v>
      </c>
      <c r="B1106" s="117"/>
      <c r="C1106" s="114"/>
      <c r="D1106" s="73" t="str">
        <f>+$C$1050</f>
        <v>8130701ШС10000004</v>
      </c>
      <c r="E1106" s="118"/>
      <c r="F1106" s="118"/>
      <c r="G1106" s="118"/>
      <c r="H1106" s="118"/>
      <c r="I1106" s="118"/>
      <c r="J1106" s="118"/>
      <c r="K1106" s="70"/>
      <c r="L1106" s="68"/>
      <c r="M1106" s="68">
        <f t="shared" si="102"/>
        <v>1</v>
      </c>
      <c r="N1106" s="68"/>
    </row>
    <row r="1107" spans="1:14" x14ac:dyDescent="0.25">
      <c r="A1107" s="114"/>
      <c r="B1107" s="114"/>
      <c r="C1107" s="114"/>
      <c r="D1107" s="114"/>
      <c r="E1107" s="114"/>
      <c r="F1107" s="114"/>
      <c r="G1107" s="114"/>
      <c r="H1107" s="114"/>
      <c r="I1107" s="114"/>
      <c r="J1107" s="114"/>
      <c r="K1107" s="70"/>
      <c r="L1107" s="68"/>
      <c r="M1107" s="68">
        <f t="shared" si="102"/>
        <v>1</v>
      </c>
      <c r="N1107" s="68"/>
    </row>
    <row r="1108" spans="1:14" ht="15.75" x14ac:dyDescent="0.25">
      <c r="A1108" s="116" t="s">
        <v>175</v>
      </c>
      <c r="B1108" s="117"/>
      <c r="C1108" s="114"/>
      <c r="D1108" s="78" t="s">
        <v>301</v>
      </c>
      <c r="E1108" s="119"/>
      <c r="F1108" s="119"/>
      <c r="G1108" s="119"/>
      <c r="H1108" s="119"/>
      <c r="I1108" s="119"/>
      <c r="J1108" s="119"/>
      <c r="K1108" s="70"/>
      <c r="L1108" s="68"/>
      <c r="M1108" s="68">
        <f t="shared" si="102"/>
        <v>1</v>
      </c>
      <c r="N1108" s="68"/>
    </row>
    <row r="1109" spans="1:14" ht="15.75" x14ac:dyDescent="0.25">
      <c r="A1109" s="116"/>
      <c r="B1109" s="117"/>
      <c r="C1109" s="120"/>
      <c r="D1109" s="120"/>
      <c r="E1109" s="120"/>
      <c r="F1109" s="120"/>
      <c r="G1109" s="69"/>
      <c r="H1109" s="69"/>
      <c r="I1109" s="69"/>
      <c r="J1109" s="69"/>
      <c r="K1109" s="70"/>
      <c r="L1109" s="68"/>
      <c r="M1109" s="68">
        <f>IF(M1117+M1119=0,0,1)</f>
        <v>1</v>
      </c>
      <c r="N1109" s="68"/>
    </row>
    <row r="1110" spans="1:14" ht="15.75" hidden="1" x14ac:dyDescent="0.25">
      <c r="A1110" s="196" t="s">
        <v>267</v>
      </c>
      <c r="B1110" s="196"/>
      <c r="C1110" s="196"/>
      <c r="D1110" s="196"/>
      <c r="E1110" s="196"/>
      <c r="F1110" s="196"/>
      <c r="G1110" s="196"/>
      <c r="H1110" s="196"/>
      <c r="I1110" s="196"/>
      <c r="J1110" s="196"/>
      <c r="K1110" s="70"/>
      <c r="L1110" s="68"/>
      <c r="M1110" s="68">
        <f t="shared" si="102"/>
        <v>0</v>
      </c>
      <c r="N1110" s="68"/>
    </row>
    <row r="1111" spans="1:14" hidden="1" x14ac:dyDescent="0.25">
      <c r="A1111" s="121"/>
      <c r="B1111" s="121"/>
      <c r="C1111" s="121"/>
      <c r="D1111" s="121"/>
      <c r="E1111" s="121"/>
      <c r="F1111" s="121"/>
      <c r="G1111" s="69"/>
      <c r="H1111" s="69"/>
      <c r="I1111" s="69"/>
      <c r="J1111" s="69"/>
      <c r="K1111" s="70"/>
      <c r="L1111" s="68"/>
      <c r="M1111" s="68">
        <f t="shared" si="102"/>
        <v>0</v>
      </c>
      <c r="N1111" s="68"/>
    </row>
    <row r="1112" spans="1:14" hidden="1" x14ac:dyDescent="0.25">
      <c r="A1112" s="79" t="s">
        <v>178</v>
      </c>
      <c r="B1112" s="197" t="s">
        <v>240</v>
      </c>
      <c r="C1112" s="198"/>
      <c r="D1112" s="198"/>
      <c r="E1112" s="198"/>
      <c r="F1112" s="199"/>
      <c r="G1112" s="79" t="s">
        <v>242</v>
      </c>
      <c r="H1112" s="79" t="s">
        <v>242</v>
      </c>
      <c r="I1112" s="79" t="s">
        <v>268</v>
      </c>
      <c r="J1112" s="79" t="s">
        <v>244</v>
      </c>
      <c r="K1112" s="70"/>
      <c r="L1112" s="68"/>
      <c r="M1112" s="68">
        <f t="shared" si="102"/>
        <v>0</v>
      </c>
      <c r="N1112" s="68"/>
    </row>
    <row r="1113" spans="1:14" hidden="1" x14ac:dyDescent="0.25">
      <c r="A1113" s="81" t="s">
        <v>185</v>
      </c>
      <c r="B1113" s="205"/>
      <c r="C1113" s="206"/>
      <c r="D1113" s="206"/>
      <c r="E1113" s="206"/>
      <c r="F1113" s="207"/>
      <c r="G1113" s="81" t="s">
        <v>269</v>
      </c>
      <c r="H1113" s="81" t="s">
        <v>270</v>
      </c>
      <c r="I1113" s="81" t="s">
        <v>271</v>
      </c>
      <c r="J1113" s="81" t="s">
        <v>248</v>
      </c>
      <c r="K1113" s="70"/>
      <c r="L1113" s="68"/>
      <c r="M1113" s="68">
        <f t="shared" si="102"/>
        <v>0</v>
      </c>
      <c r="N1113" s="68"/>
    </row>
    <row r="1114" spans="1:14" hidden="1" x14ac:dyDescent="0.25">
      <c r="A1114" s="81"/>
      <c r="B1114" s="205"/>
      <c r="C1114" s="206"/>
      <c r="D1114" s="206"/>
      <c r="E1114" s="206"/>
      <c r="F1114" s="207"/>
      <c r="G1114" s="81"/>
      <c r="H1114" s="81" t="s">
        <v>272</v>
      </c>
      <c r="I1114" s="81" t="s">
        <v>218</v>
      </c>
      <c r="J1114" s="81"/>
      <c r="K1114" s="70"/>
      <c r="L1114" s="68"/>
      <c r="M1114" s="68">
        <f t="shared" si="102"/>
        <v>0</v>
      </c>
      <c r="N1114" s="68"/>
    </row>
    <row r="1115" spans="1:14" hidden="1" x14ac:dyDescent="0.25">
      <c r="A1115" s="83">
        <v>1</v>
      </c>
      <c r="B1115" s="203">
        <v>2</v>
      </c>
      <c r="C1115" s="204"/>
      <c r="D1115" s="204"/>
      <c r="E1115" s="204"/>
      <c r="F1115" s="208"/>
      <c r="G1115" s="83">
        <v>3</v>
      </c>
      <c r="H1115" s="83">
        <v>4</v>
      </c>
      <c r="I1115" s="83">
        <v>5</v>
      </c>
      <c r="J1115" s="83">
        <v>6</v>
      </c>
      <c r="K1115" s="70"/>
      <c r="L1115" s="68"/>
      <c r="M1115" s="68">
        <f t="shared" si="102"/>
        <v>0</v>
      </c>
      <c r="N1115" s="68"/>
    </row>
    <row r="1116" spans="1:14" hidden="1" x14ac:dyDescent="0.25">
      <c r="A1116" s="83">
        <v>1</v>
      </c>
      <c r="B1116" s="209" t="s">
        <v>346</v>
      </c>
      <c r="C1116" s="210"/>
      <c r="D1116" s="210"/>
      <c r="E1116" s="210"/>
      <c r="F1116" s="211"/>
      <c r="G1116" s="83">
        <v>1</v>
      </c>
      <c r="H1116" s="83">
        <v>1</v>
      </c>
      <c r="I1116" s="111">
        <f>+J1116/H1116/G1116</f>
        <v>0</v>
      </c>
      <c r="J1116" s="111">
        <f>+K1117</f>
        <v>0</v>
      </c>
      <c r="L1116" s="68"/>
      <c r="M1116" s="68">
        <f>+M1117</f>
        <v>0</v>
      </c>
      <c r="N1116" s="68"/>
    </row>
    <row r="1117" spans="1:14" hidden="1" x14ac:dyDescent="0.25">
      <c r="A1117" s="122"/>
      <c r="B1117" s="209" t="s">
        <v>209</v>
      </c>
      <c r="C1117" s="210"/>
      <c r="D1117" s="210"/>
      <c r="E1117" s="210"/>
      <c r="F1117" s="211"/>
      <c r="G1117" s="83" t="s">
        <v>210</v>
      </c>
      <c r="H1117" s="83" t="s">
        <v>210</v>
      </c>
      <c r="I1117" s="83" t="s">
        <v>210</v>
      </c>
      <c r="J1117" s="111">
        <f>+J1116</f>
        <v>0</v>
      </c>
      <c r="K1117" s="70">
        <f>+[1]ШС22!$IE$15</f>
        <v>0</v>
      </c>
      <c r="L1117" s="68"/>
      <c r="M1117" s="68">
        <f>+IF(K1117=0,0,1)</f>
        <v>0</v>
      </c>
      <c r="N1117" s="68"/>
    </row>
    <row r="1118" spans="1:14" x14ac:dyDescent="0.25">
      <c r="A1118" s="131"/>
      <c r="B1118" s="133"/>
      <c r="C1118" s="133"/>
      <c r="D1118" s="133"/>
      <c r="E1118" s="133"/>
      <c r="F1118" s="133"/>
      <c r="G1118" s="93"/>
      <c r="H1118" s="93"/>
      <c r="I1118" s="93"/>
      <c r="J1118" s="132"/>
      <c r="K1118" s="70"/>
      <c r="L1118" s="68"/>
      <c r="M1118" s="68">
        <f t="shared" ref="M1118:M1123" si="103">+M1119</f>
        <v>1</v>
      </c>
      <c r="N1118" s="68"/>
    </row>
    <row r="1119" spans="1:14" ht="15.75" x14ac:dyDescent="0.25">
      <c r="A1119" s="196" t="s">
        <v>307</v>
      </c>
      <c r="B1119" s="196"/>
      <c r="C1119" s="196"/>
      <c r="D1119" s="196"/>
      <c r="E1119" s="196"/>
      <c r="F1119" s="196"/>
      <c r="G1119" s="196"/>
      <c r="H1119" s="196"/>
      <c r="I1119" s="196"/>
      <c r="J1119" s="196"/>
      <c r="K1119" s="70"/>
      <c r="L1119" s="68"/>
      <c r="M1119" s="68">
        <f t="shared" si="103"/>
        <v>1</v>
      </c>
      <c r="N1119" s="68"/>
    </row>
    <row r="1120" spans="1:14" x14ac:dyDescent="0.25">
      <c r="A1120" s="121"/>
      <c r="B1120" s="121"/>
      <c r="C1120" s="121"/>
      <c r="D1120" s="121"/>
      <c r="E1120" s="121"/>
      <c r="F1120" s="121"/>
      <c r="G1120" s="69"/>
      <c r="H1120" s="69"/>
      <c r="I1120" s="69"/>
      <c r="J1120" s="69"/>
      <c r="K1120" s="70"/>
      <c r="L1120" s="68"/>
      <c r="M1120" s="68">
        <f t="shared" si="103"/>
        <v>1</v>
      </c>
      <c r="N1120" s="68"/>
    </row>
    <row r="1121" spans="1:14" x14ac:dyDescent="0.25">
      <c r="A1121" s="79" t="s">
        <v>178</v>
      </c>
      <c r="B1121" s="197" t="s">
        <v>294</v>
      </c>
      <c r="C1121" s="198"/>
      <c r="D1121" s="198"/>
      <c r="E1121" s="198"/>
      <c r="F1121" s="197" t="s">
        <v>243</v>
      </c>
      <c r="G1121" s="199"/>
      <c r="H1121" s="79" t="s">
        <v>308</v>
      </c>
      <c r="I1121" s="79" t="s">
        <v>309</v>
      </c>
      <c r="J1121" s="79" t="s">
        <v>244</v>
      </c>
      <c r="K1121" s="70"/>
      <c r="L1121" s="68"/>
      <c r="M1121" s="68">
        <f t="shared" si="103"/>
        <v>1</v>
      </c>
      <c r="N1121" s="68"/>
    </row>
    <row r="1122" spans="1:14" x14ac:dyDescent="0.25">
      <c r="A1122" s="81" t="s">
        <v>185</v>
      </c>
      <c r="B1122" s="197"/>
      <c r="C1122" s="198"/>
      <c r="D1122" s="198"/>
      <c r="E1122" s="198"/>
      <c r="F1122" s="197" t="s">
        <v>310</v>
      </c>
      <c r="G1122" s="199"/>
      <c r="H1122" s="81" t="s">
        <v>311</v>
      </c>
      <c r="I1122" s="81" t="s">
        <v>304</v>
      </c>
      <c r="J1122" s="81" t="s">
        <v>312</v>
      </c>
      <c r="K1122" s="70"/>
      <c r="L1122" s="68"/>
      <c r="M1122" s="68">
        <f t="shared" si="103"/>
        <v>1</v>
      </c>
      <c r="N1122" s="68"/>
    </row>
    <row r="1123" spans="1:14" x14ac:dyDescent="0.25">
      <c r="A1123" s="81"/>
      <c r="B1123" s="197"/>
      <c r="C1123" s="198"/>
      <c r="D1123" s="198"/>
      <c r="E1123" s="198"/>
      <c r="F1123" s="197" t="s">
        <v>313</v>
      </c>
      <c r="G1123" s="199"/>
      <c r="H1123" s="81" t="s">
        <v>314</v>
      </c>
      <c r="I1123" s="81"/>
      <c r="J1123" s="81"/>
      <c r="K1123" s="70"/>
      <c r="L1123" s="68"/>
      <c r="M1123" s="68">
        <f t="shared" si="103"/>
        <v>1</v>
      </c>
      <c r="N1123" s="68"/>
    </row>
    <row r="1124" spans="1:14" x14ac:dyDescent="0.25">
      <c r="A1124" s="83">
        <v>1</v>
      </c>
      <c r="B1124" s="203">
        <v>2</v>
      </c>
      <c r="C1124" s="204"/>
      <c r="D1124" s="204"/>
      <c r="E1124" s="204"/>
      <c r="F1124" s="200">
        <v>3</v>
      </c>
      <c r="G1124" s="202"/>
      <c r="H1124" s="83">
        <v>4</v>
      </c>
      <c r="I1124" s="83">
        <v>5</v>
      </c>
      <c r="J1124" s="83">
        <v>6</v>
      </c>
      <c r="K1124" s="70"/>
      <c r="L1124" s="68"/>
      <c r="M1124" s="68">
        <f>+M1126</f>
        <v>1</v>
      </c>
      <c r="N1124" s="68"/>
    </row>
    <row r="1125" spans="1:14" x14ac:dyDescent="0.25">
      <c r="A1125" s="83">
        <v>1</v>
      </c>
      <c r="B1125" s="125" t="s">
        <v>344</v>
      </c>
      <c r="C1125" s="126"/>
      <c r="D1125" s="126"/>
      <c r="E1125" s="126"/>
      <c r="F1125" s="134"/>
      <c r="G1125" s="135"/>
      <c r="H1125" s="111"/>
      <c r="I1125" s="83"/>
      <c r="J1125" s="111">
        <f>+K1125</f>
        <v>802298</v>
      </c>
      <c r="K1125" s="70">
        <f>+[1]ШС22!$IF$15</f>
        <v>802298</v>
      </c>
      <c r="L1125" s="68"/>
      <c r="M1125" s="68">
        <f>+IF(J1125=0,0,1)</f>
        <v>1</v>
      </c>
      <c r="N1125" s="68"/>
    </row>
    <row r="1126" spans="1:14" x14ac:dyDescent="0.25">
      <c r="A1126" s="122"/>
      <c r="B1126" s="125" t="s">
        <v>209</v>
      </c>
      <c r="C1126" s="126"/>
      <c r="D1126" s="126"/>
      <c r="E1126" s="126"/>
      <c r="F1126" s="136" t="s">
        <v>210</v>
      </c>
      <c r="G1126" s="135"/>
      <c r="H1126" s="83" t="s">
        <v>210</v>
      </c>
      <c r="I1126" s="83" t="s">
        <v>210</v>
      </c>
      <c r="J1126" s="111">
        <f>+SUM(J1125:J1125)</f>
        <v>802298</v>
      </c>
      <c r="K1126" s="70"/>
      <c r="L1126" s="137"/>
      <c r="M1126" s="68">
        <f>+IF(J1126=0,0,1)</f>
        <v>1</v>
      </c>
      <c r="N1126" s="68"/>
    </row>
    <row r="1127" spans="1:14" x14ac:dyDescent="0.25">
      <c r="A1127" s="69"/>
      <c r="B1127" s="69"/>
      <c r="C1127" s="69"/>
      <c r="D1127" s="69"/>
      <c r="E1127" s="69"/>
      <c r="F1127" s="69"/>
      <c r="G1127" s="69"/>
      <c r="H1127" s="69"/>
      <c r="I1127" s="69"/>
      <c r="J1127" s="69"/>
      <c r="K1127" s="70"/>
      <c r="L1127" s="68"/>
      <c r="M1127" s="68">
        <f t="shared" ref="M1127:M1132" si="104">+M1128</f>
        <v>1</v>
      </c>
      <c r="N1127" s="68"/>
    </row>
    <row r="1128" spans="1:14" ht="15.75" x14ac:dyDescent="0.25">
      <c r="A1128" s="196" t="s">
        <v>275</v>
      </c>
      <c r="B1128" s="196"/>
      <c r="C1128" s="196"/>
      <c r="D1128" s="196"/>
      <c r="E1128" s="196"/>
      <c r="F1128" s="196"/>
      <c r="G1128" s="196"/>
      <c r="H1128" s="196"/>
      <c r="I1128" s="196"/>
      <c r="J1128" s="196"/>
      <c r="K1128" s="70"/>
      <c r="L1128" s="68"/>
      <c r="M1128" s="68">
        <f t="shared" si="104"/>
        <v>1</v>
      </c>
      <c r="N1128" s="68"/>
    </row>
    <row r="1129" spans="1:14" x14ac:dyDescent="0.25">
      <c r="A1129" s="114"/>
      <c r="B1129" s="114"/>
      <c r="C1129" s="114"/>
      <c r="D1129" s="114"/>
      <c r="E1129" s="114"/>
      <c r="F1129" s="69"/>
      <c r="G1129" s="69"/>
      <c r="H1129" s="69"/>
      <c r="I1129" s="69"/>
      <c r="J1129" s="69"/>
      <c r="K1129" s="70"/>
      <c r="L1129" s="68"/>
      <c r="M1129" s="68">
        <f t="shared" si="104"/>
        <v>1</v>
      </c>
      <c r="N1129" s="68"/>
    </row>
    <row r="1130" spans="1:14" x14ac:dyDescent="0.25">
      <c r="A1130" s="79" t="s">
        <v>178</v>
      </c>
      <c r="B1130" s="197" t="s">
        <v>240</v>
      </c>
      <c r="C1130" s="198"/>
      <c r="D1130" s="198"/>
      <c r="E1130" s="198"/>
      <c r="F1130" s="198"/>
      <c r="G1130" s="199"/>
      <c r="H1130" s="79" t="s">
        <v>276</v>
      </c>
      <c r="I1130" s="79" t="s">
        <v>242</v>
      </c>
      <c r="J1130" s="80" t="s">
        <v>268</v>
      </c>
      <c r="K1130" s="70"/>
      <c r="L1130" s="68"/>
      <c r="M1130" s="68">
        <f t="shared" si="104"/>
        <v>1</v>
      </c>
      <c r="N1130" s="68"/>
    </row>
    <row r="1131" spans="1:14" x14ac:dyDescent="0.25">
      <c r="A1131" s="81" t="s">
        <v>185</v>
      </c>
      <c r="B1131" s="81"/>
      <c r="C1131" s="93"/>
      <c r="D1131" s="93"/>
      <c r="E1131" s="93"/>
      <c r="F1131" s="93"/>
      <c r="G1131" s="93"/>
      <c r="H1131" s="81"/>
      <c r="I1131" s="81" t="s">
        <v>277</v>
      </c>
      <c r="J1131" s="82" t="s">
        <v>278</v>
      </c>
      <c r="K1131" s="70"/>
      <c r="L1131" s="68"/>
      <c r="M1131" s="68">
        <f t="shared" si="104"/>
        <v>1</v>
      </c>
      <c r="N1131" s="68"/>
    </row>
    <row r="1132" spans="1:14" x14ac:dyDescent="0.25">
      <c r="A1132" s="81"/>
      <c r="B1132" s="81"/>
      <c r="C1132" s="93"/>
      <c r="D1132" s="93"/>
      <c r="E1132" s="93"/>
      <c r="F1132" s="93"/>
      <c r="G1132" s="93"/>
      <c r="H1132" s="81"/>
      <c r="I1132" s="81" t="s">
        <v>279</v>
      </c>
      <c r="J1132" s="82" t="s">
        <v>218</v>
      </c>
      <c r="K1132" s="70"/>
      <c r="L1132" s="68"/>
      <c r="M1132" s="68">
        <f t="shared" si="104"/>
        <v>1</v>
      </c>
      <c r="N1132" s="68"/>
    </row>
    <row r="1133" spans="1:14" x14ac:dyDescent="0.25">
      <c r="A1133" s="83">
        <v>1</v>
      </c>
      <c r="B1133" s="200">
        <v>2</v>
      </c>
      <c r="C1133" s="201"/>
      <c r="D1133" s="201"/>
      <c r="E1133" s="201"/>
      <c r="F1133" s="201"/>
      <c r="G1133" s="202"/>
      <c r="H1133" s="83">
        <v>3</v>
      </c>
      <c r="I1133" s="83">
        <v>4</v>
      </c>
      <c r="J1133" s="84">
        <v>5</v>
      </c>
      <c r="K1133" s="70"/>
      <c r="L1133" s="68"/>
      <c r="M1133" s="68">
        <f>+M1135</f>
        <v>1</v>
      </c>
      <c r="N1133" s="68"/>
    </row>
    <row r="1134" spans="1:14" x14ac:dyDescent="0.25">
      <c r="A1134" s="83">
        <f>+IF(M1134=0,0,1)</f>
        <v>1</v>
      </c>
      <c r="B1134" s="122" t="s">
        <v>344</v>
      </c>
      <c r="C1134" s="123"/>
      <c r="D1134" s="123"/>
      <c r="E1134" s="123"/>
      <c r="F1134" s="123"/>
      <c r="G1134" s="123"/>
      <c r="H1134" s="122"/>
      <c r="I1134" s="124">
        <v>1</v>
      </c>
      <c r="J1134" s="111">
        <f t="shared" ref="J1134" si="105">+K1134</f>
        <v>7835</v>
      </c>
      <c r="K1134" s="70">
        <f>+[1]ШС22!$IG$15</f>
        <v>7835</v>
      </c>
      <c r="L1134" s="68"/>
      <c r="M1134" s="68">
        <f>+IF(J1134=0,0,1)</f>
        <v>1</v>
      </c>
      <c r="N1134" s="68"/>
    </row>
    <row r="1135" spans="1:14" x14ac:dyDescent="0.25">
      <c r="A1135" s="83"/>
      <c r="B1135" s="125" t="s">
        <v>209</v>
      </c>
      <c r="C1135" s="126"/>
      <c r="D1135" s="126"/>
      <c r="E1135" s="126"/>
      <c r="F1135" s="126"/>
      <c r="G1135" s="126"/>
      <c r="H1135" s="83" t="s">
        <v>210</v>
      </c>
      <c r="I1135" s="83" t="s">
        <v>210</v>
      </c>
      <c r="J1135" s="111">
        <f>+J1134</f>
        <v>7835</v>
      </c>
      <c r="K1135" s="70"/>
      <c r="L1135" s="68"/>
      <c r="M1135" s="68">
        <f>+IF(J1135=0,0,1)</f>
        <v>1</v>
      </c>
      <c r="N1135" s="68"/>
    </row>
    <row r="1136" spans="1:14" ht="15.75" x14ac:dyDescent="0.25">
      <c r="A1136" s="127"/>
      <c r="B1136" s="127"/>
      <c r="C1136" s="127"/>
      <c r="D1136" s="127"/>
      <c r="E1136" s="127"/>
      <c r="F1136" s="69"/>
      <c r="G1136" s="69"/>
      <c r="H1136" s="69"/>
      <c r="I1136" s="69"/>
      <c r="J1136" s="69"/>
      <c r="K1136" s="70"/>
      <c r="L1136" s="68"/>
      <c r="M1136" s="68">
        <f t="shared" ref="M1136:M1141" si="106">+M1137</f>
        <v>1</v>
      </c>
      <c r="N1136" s="68"/>
    </row>
    <row r="1137" spans="1:14" ht="15.75" x14ac:dyDescent="0.25">
      <c r="A1137" s="196" t="s">
        <v>281</v>
      </c>
      <c r="B1137" s="196"/>
      <c r="C1137" s="196"/>
      <c r="D1137" s="196"/>
      <c r="E1137" s="196"/>
      <c r="F1137" s="196"/>
      <c r="G1137" s="196"/>
      <c r="H1137" s="196"/>
      <c r="I1137" s="196"/>
      <c r="J1137" s="196"/>
      <c r="K1137" s="70"/>
      <c r="L1137" s="68"/>
      <c r="M1137" s="68">
        <f t="shared" si="106"/>
        <v>1</v>
      </c>
      <c r="N1137" s="68"/>
    </row>
    <row r="1138" spans="1:14" x14ac:dyDescent="0.25">
      <c r="A1138" s="114"/>
      <c r="B1138" s="114"/>
      <c r="C1138" s="114"/>
      <c r="D1138" s="114"/>
      <c r="E1138" s="114"/>
      <c r="F1138" s="69"/>
      <c r="G1138" s="69"/>
      <c r="H1138" s="69"/>
      <c r="I1138" s="69"/>
      <c r="J1138" s="69"/>
      <c r="K1138" s="70"/>
      <c r="L1138" s="68"/>
      <c r="M1138" s="68">
        <f t="shared" si="106"/>
        <v>1</v>
      </c>
      <c r="N1138" s="68"/>
    </row>
    <row r="1139" spans="1:14" x14ac:dyDescent="0.25">
      <c r="A1139" s="79" t="s">
        <v>178</v>
      </c>
      <c r="B1139" s="197" t="s">
        <v>240</v>
      </c>
      <c r="C1139" s="198"/>
      <c r="D1139" s="198"/>
      <c r="E1139" s="198"/>
      <c r="F1139" s="198"/>
      <c r="G1139" s="198"/>
      <c r="H1139" s="199"/>
      <c r="I1139" s="79" t="s">
        <v>242</v>
      </c>
      <c r="J1139" s="80" t="s">
        <v>268</v>
      </c>
      <c r="K1139" s="70"/>
      <c r="L1139" s="68"/>
      <c r="M1139" s="68">
        <f t="shared" si="106"/>
        <v>1</v>
      </c>
      <c r="N1139" s="68"/>
    </row>
    <row r="1140" spans="1:14" x14ac:dyDescent="0.25">
      <c r="A1140" s="81" t="s">
        <v>185</v>
      </c>
      <c r="B1140" s="81"/>
      <c r="C1140" s="93"/>
      <c r="D1140" s="93"/>
      <c r="E1140" s="93"/>
      <c r="F1140" s="93"/>
      <c r="G1140" s="93"/>
      <c r="H1140" s="128"/>
      <c r="I1140" s="81" t="s">
        <v>282</v>
      </c>
      <c r="J1140" s="82" t="s">
        <v>283</v>
      </c>
      <c r="K1140" s="70"/>
      <c r="L1140" s="68"/>
      <c r="M1140" s="68">
        <f t="shared" si="106"/>
        <v>1</v>
      </c>
      <c r="N1140" s="68"/>
    </row>
    <row r="1141" spans="1:14" x14ac:dyDescent="0.25">
      <c r="A1141" s="81"/>
      <c r="B1141" s="81"/>
      <c r="C1141" s="93"/>
      <c r="D1141" s="93"/>
      <c r="E1141" s="93"/>
      <c r="F1141" s="93"/>
      <c r="G1141" s="93"/>
      <c r="H1141" s="129"/>
      <c r="I1141" s="81"/>
      <c r="J1141" s="82"/>
      <c r="K1141" s="70"/>
      <c r="L1141" s="68"/>
      <c r="M1141" s="68">
        <f t="shared" si="106"/>
        <v>1</v>
      </c>
      <c r="N1141" s="68"/>
    </row>
    <row r="1142" spans="1:14" x14ac:dyDescent="0.25">
      <c r="A1142" s="83">
        <v>1</v>
      </c>
      <c r="B1142" s="200">
        <v>2</v>
      </c>
      <c r="C1142" s="201"/>
      <c r="D1142" s="201"/>
      <c r="E1142" s="201"/>
      <c r="F1142" s="201"/>
      <c r="G1142" s="201"/>
      <c r="H1142" s="202"/>
      <c r="I1142" s="83">
        <v>3</v>
      </c>
      <c r="J1142" s="84">
        <v>4</v>
      </c>
      <c r="K1142" s="70"/>
      <c r="L1142" s="68"/>
      <c r="M1142" s="68">
        <f>+M1144</f>
        <v>1</v>
      </c>
      <c r="N1142" s="68"/>
    </row>
    <row r="1143" spans="1:14" x14ac:dyDescent="0.25">
      <c r="A1143" s="83">
        <f>+IF(M1143=0,0,1)</f>
        <v>1</v>
      </c>
      <c r="B1143" s="122" t="s">
        <v>344</v>
      </c>
      <c r="C1143" s="126"/>
      <c r="D1143" s="126"/>
      <c r="E1143" s="126"/>
      <c r="F1143" s="126"/>
      <c r="G1143" s="126"/>
      <c r="H1143" s="126"/>
      <c r="I1143" s="124">
        <v>1</v>
      </c>
      <c r="J1143" s="111">
        <f t="shared" ref="J1143" si="107">+K1143</f>
        <v>185203</v>
      </c>
      <c r="K1143" s="70">
        <f>+[1]ШС22!$IH$15</f>
        <v>185203</v>
      </c>
      <c r="L1143" s="68"/>
      <c r="M1143" s="68">
        <f>+IF(J1143=0,0,1)</f>
        <v>1</v>
      </c>
      <c r="N1143" s="68"/>
    </row>
    <row r="1144" spans="1:14" x14ac:dyDescent="0.25">
      <c r="A1144" s="83"/>
      <c r="B1144" s="125" t="s">
        <v>209</v>
      </c>
      <c r="C1144" s="126"/>
      <c r="D1144" s="126"/>
      <c r="E1144" s="126"/>
      <c r="F1144" s="126"/>
      <c r="G1144" s="126"/>
      <c r="H1144" s="126"/>
      <c r="I1144" s="83" t="s">
        <v>210</v>
      </c>
      <c r="J1144" s="111">
        <f>+SUM(J1143:J1143)</f>
        <v>185203</v>
      </c>
      <c r="K1144" s="70"/>
      <c r="L1144" s="68"/>
      <c r="M1144" s="68">
        <f>+IF(J1144=0,0,1)</f>
        <v>1</v>
      </c>
      <c r="N1144" s="68"/>
    </row>
    <row r="1145" spans="1:14" ht="15.75" hidden="1" x14ac:dyDescent="0.25">
      <c r="A1145" s="127"/>
      <c r="B1145" s="127"/>
      <c r="C1145" s="127"/>
      <c r="D1145" s="127"/>
      <c r="E1145" s="127"/>
      <c r="F1145" s="72"/>
      <c r="G1145" s="72"/>
      <c r="H1145" s="72"/>
      <c r="I1145" s="72"/>
      <c r="J1145" s="72"/>
      <c r="K1145" s="70"/>
      <c r="L1145" s="68"/>
      <c r="M1145" s="68">
        <f t="shared" ref="M1145:M1154" si="108">+M1146</f>
        <v>0</v>
      </c>
      <c r="N1145" s="68"/>
    </row>
    <row r="1146" spans="1:14" ht="15.75" hidden="1" x14ac:dyDescent="0.25">
      <c r="A1146" s="196" t="s">
        <v>285</v>
      </c>
      <c r="B1146" s="196"/>
      <c r="C1146" s="196"/>
      <c r="D1146" s="196"/>
      <c r="E1146" s="196"/>
      <c r="F1146" s="196"/>
      <c r="G1146" s="196"/>
      <c r="H1146" s="196"/>
      <c r="I1146" s="196"/>
      <c r="J1146" s="196"/>
      <c r="K1146" s="70"/>
      <c r="L1146" s="68"/>
      <c r="M1146" s="68">
        <f t="shared" si="108"/>
        <v>0</v>
      </c>
      <c r="N1146" s="68"/>
    </row>
    <row r="1147" spans="1:14" ht="15.75" hidden="1" x14ac:dyDescent="0.25">
      <c r="A1147" s="114"/>
      <c r="B1147" s="114"/>
      <c r="C1147" s="114"/>
      <c r="D1147" s="114"/>
      <c r="E1147" s="114"/>
      <c r="F1147" s="72"/>
      <c r="G1147" s="72"/>
      <c r="H1147" s="72"/>
      <c r="I1147" s="72"/>
      <c r="J1147" s="72"/>
      <c r="K1147" s="70"/>
      <c r="L1147" s="68"/>
      <c r="M1147" s="68">
        <f t="shared" si="108"/>
        <v>0</v>
      </c>
      <c r="N1147" s="68"/>
    </row>
    <row r="1148" spans="1:14" hidden="1" x14ac:dyDescent="0.25">
      <c r="A1148" s="79" t="s">
        <v>178</v>
      </c>
      <c r="B1148" s="197" t="s">
        <v>240</v>
      </c>
      <c r="C1148" s="198"/>
      <c r="D1148" s="198"/>
      <c r="E1148" s="198"/>
      <c r="F1148" s="198"/>
      <c r="G1148" s="199"/>
      <c r="H1148" s="79" t="s">
        <v>242</v>
      </c>
      <c r="I1148" s="79" t="s">
        <v>286</v>
      </c>
      <c r="J1148" s="79" t="s">
        <v>244</v>
      </c>
      <c r="K1148" s="70"/>
      <c r="L1148" s="68"/>
      <c r="M1148" s="68">
        <f t="shared" si="108"/>
        <v>0</v>
      </c>
      <c r="N1148" s="68"/>
    </row>
    <row r="1149" spans="1:14" hidden="1" x14ac:dyDescent="0.25">
      <c r="A1149" s="81" t="s">
        <v>185</v>
      </c>
      <c r="B1149" s="81"/>
      <c r="C1149" s="93"/>
      <c r="D1149" s="93"/>
      <c r="E1149" s="93"/>
      <c r="F1149" s="93"/>
      <c r="G1149" s="93"/>
      <c r="H1149" s="81"/>
      <c r="I1149" s="81" t="s">
        <v>287</v>
      </c>
      <c r="J1149" s="81" t="s">
        <v>288</v>
      </c>
      <c r="K1149" s="70"/>
      <c r="L1149" s="68"/>
      <c r="M1149" s="68">
        <f t="shared" si="108"/>
        <v>0</v>
      </c>
      <c r="N1149" s="68"/>
    </row>
    <row r="1150" spans="1:14" hidden="1" x14ac:dyDescent="0.25">
      <c r="A1150" s="81"/>
      <c r="B1150" s="81"/>
      <c r="C1150" s="93"/>
      <c r="D1150" s="93"/>
      <c r="E1150" s="93"/>
      <c r="F1150" s="93"/>
      <c r="G1150" s="93"/>
      <c r="H1150" s="81"/>
      <c r="I1150" s="81" t="s">
        <v>218</v>
      </c>
      <c r="J1150" s="81"/>
      <c r="K1150" s="70"/>
      <c r="L1150" s="68"/>
      <c r="M1150" s="68">
        <f t="shared" si="108"/>
        <v>0</v>
      </c>
      <c r="N1150" s="68"/>
    </row>
    <row r="1151" spans="1:14" hidden="1" x14ac:dyDescent="0.25">
      <c r="A1151" s="83">
        <v>1</v>
      </c>
      <c r="B1151" s="200">
        <v>2</v>
      </c>
      <c r="C1151" s="201"/>
      <c r="D1151" s="201"/>
      <c r="E1151" s="201"/>
      <c r="F1151" s="201"/>
      <c r="G1151" s="202"/>
      <c r="H1151" s="83">
        <v>3</v>
      </c>
      <c r="I1151" s="83">
        <v>4</v>
      </c>
      <c r="J1151" s="83">
        <v>5</v>
      </c>
      <c r="K1151" s="70"/>
      <c r="L1151" s="68"/>
      <c r="M1151" s="68">
        <f>+M1155</f>
        <v>0</v>
      </c>
      <c r="N1151" s="68"/>
    </row>
    <row r="1152" spans="1:14" hidden="1" x14ac:dyDescent="0.25">
      <c r="A1152" s="83">
        <v>1</v>
      </c>
      <c r="B1152" s="122" t="s">
        <v>347</v>
      </c>
      <c r="C1152" s="96"/>
      <c r="D1152" s="96"/>
      <c r="E1152" s="96"/>
      <c r="F1152" s="96"/>
      <c r="G1152" s="96"/>
      <c r="H1152" s="90">
        <v>1</v>
      </c>
      <c r="I1152" s="111">
        <f>+J1152/H1152</f>
        <v>0</v>
      </c>
      <c r="J1152" s="87">
        <f>+K1152</f>
        <v>0</v>
      </c>
      <c r="K1152" s="70">
        <f>+[1]ШС22!$IJ$15</f>
        <v>0</v>
      </c>
      <c r="L1152" s="68"/>
      <c r="M1152" s="68">
        <f>+IF(K1152=0,0,1)</f>
        <v>0</v>
      </c>
      <c r="N1152" s="68"/>
    </row>
    <row r="1153" spans="1:14" hidden="1" x14ac:dyDescent="0.25">
      <c r="A1153" s="83">
        <v>2</v>
      </c>
      <c r="B1153" s="122" t="s">
        <v>348</v>
      </c>
      <c r="C1153" s="96"/>
      <c r="D1153" s="96"/>
      <c r="E1153" s="96"/>
      <c r="F1153" s="96"/>
      <c r="G1153" s="96"/>
      <c r="H1153" s="90">
        <v>1</v>
      </c>
      <c r="I1153" s="111">
        <f>+J1153/H1153</f>
        <v>0</v>
      </c>
      <c r="J1153" s="87">
        <f>+K1153</f>
        <v>0</v>
      </c>
      <c r="K1153" s="70">
        <f>+[1]ШС22!$IK$15</f>
        <v>0</v>
      </c>
      <c r="L1153" s="68"/>
      <c r="M1153" s="68">
        <f>+IF(K1153=0,0,1)</f>
        <v>0</v>
      </c>
      <c r="N1153" s="68"/>
    </row>
    <row r="1154" spans="1:14" hidden="1" x14ac:dyDescent="0.25">
      <c r="A1154" s="83"/>
      <c r="B1154" s="122"/>
      <c r="C1154" s="123"/>
      <c r="D1154" s="123"/>
      <c r="E1154" s="123"/>
      <c r="F1154" s="123"/>
      <c r="G1154" s="123"/>
      <c r="H1154" s="122"/>
      <c r="I1154" s="122"/>
      <c r="J1154" s="111"/>
      <c r="K1154" s="70"/>
      <c r="L1154" s="68"/>
      <c r="M1154" s="68">
        <f t="shared" si="108"/>
        <v>0</v>
      </c>
      <c r="N1154" s="68"/>
    </row>
    <row r="1155" spans="1:14" hidden="1" x14ac:dyDescent="0.25">
      <c r="A1155" s="83"/>
      <c r="B1155" s="125" t="s">
        <v>209</v>
      </c>
      <c r="C1155" s="126"/>
      <c r="D1155" s="126"/>
      <c r="E1155" s="126"/>
      <c r="F1155" s="126"/>
      <c r="G1155" s="126"/>
      <c r="H1155" s="83" t="s">
        <v>210</v>
      </c>
      <c r="I1155" s="83" t="s">
        <v>210</v>
      </c>
      <c r="J1155" s="111">
        <f>+K1155</f>
        <v>0</v>
      </c>
      <c r="K1155" s="70"/>
      <c r="L1155" s="137"/>
      <c r="M1155" s="68">
        <f>+IF(J1155=0,0,1)</f>
        <v>0</v>
      </c>
      <c r="N1155" s="68"/>
    </row>
  </sheetData>
  <autoFilter ref="M1:M1155">
    <filterColumn colId="0">
      <filters>
        <filter val="1"/>
      </filters>
    </filterColumn>
  </autoFilter>
  <mergeCells count="359">
    <mergeCell ref="A24:J24"/>
    <mergeCell ref="A25:J25"/>
    <mergeCell ref="B27:H27"/>
    <mergeCell ref="B31:H31"/>
    <mergeCell ref="A47:J47"/>
    <mergeCell ref="B49:F49"/>
    <mergeCell ref="A1:J1"/>
    <mergeCell ref="A3:J3"/>
    <mergeCell ref="A9:J9"/>
    <mergeCell ref="D11:G11"/>
    <mergeCell ref="E12:G12"/>
    <mergeCell ref="A23:J23"/>
    <mergeCell ref="B68:G68"/>
    <mergeCell ref="B69:G69"/>
    <mergeCell ref="B70:G70"/>
    <mergeCell ref="B71:G71"/>
    <mergeCell ref="A73:J73"/>
    <mergeCell ref="A79:J79"/>
    <mergeCell ref="B53:F53"/>
    <mergeCell ref="B54:F54"/>
    <mergeCell ref="B55:F55"/>
    <mergeCell ref="B56:F56"/>
    <mergeCell ref="A58:J58"/>
    <mergeCell ref="B64:G64"/>
    <mergeCell ref="B87:F87"/>
    <mergeCell ref="A89:J89"/>
    <mergeCell ref="B91:G91"/>
    <mergeCell ref="B94:G94"/>
    <mergeCell ref="A99:J99"/>
    <mergeCell ref="B101:H101"/>
    <mergeCell ref="B81:F81"/>
    <mergeCell ref="B82:F82"/>
    <mergeCell ref="B83:F83"/>
    <mergeCell ref="B84:F84"/>
    <mergeCell ref="B85:F85"/>
    <mergeCell ref="B86:F86"/>
    <mergeCell ref="D127:G127"/>
    <mergeCell ref="E128:G128"/>
    <mergeCell ref="A136:J136"/>
    <mergeCell ref="A137:J137"/>
    <mergeCell ref="A138:J138"/>
    <mergeCell ref="B140:H140"/>
    <mergeCell ref="B104:H104"/>
    <mergeCell ref="A108:J108"/>
    <mergeCell ref="B110:G110"/>
    <mergeCell ref="B113:G113"/>
    <mergeCell ref="A119:J119"/>
    <mergeCell ref="A125:J125"/>
    <mergeCell ref="B172:G172"/>
    <mergeCell ref="A174:J174"/>
    <mergeCell ref="A180:J180"/>
    <mergeCell ref="D182:G182"/>
    <mergeCell ref="E183:G183"/>
    <mergeCell ref="A191:J191"/>
    <mergeCell ref="B144:H144"/>
    <mergeCell ref="A160:J160"/>
    <mergeCell ref="B166:G166"/>
    <mergeCell ref="B169:G169"/>
    <mergeCell ref="B170:G170"/>
    <mergeCell ref="B171:G171"/>
    <mergeCell ref="D223:G223"/>
    <mergeCell ref="E224:G224"/>
    <mergeCell ref="A232:J232"/>
    <mergeCell ref="A233:J233"/>
    <mergeCell ref="A234:J234"/>
    <mergeCell ref="B236:H236"/>
    <mergeCell ref="A192:J192"/>
    <mergeCell ref="A193:J193"/>
    <mergeCell ref="B195:H195"/>
    <mergeCell ref="B199:H199"/>
    <mergeCell ref="A215:J215"/>
    <mergeCell ref="A221:J221"/>
    <mergeCell ref="B268:G268"/>
    <mergeCell ref="A270:J270"/>
    <mergeCell ref="B276:G276"/>
    <mergeCell ref="B280:G280"/>
    <mergeCell ref="B281:G281"/>
    <mergeCell ref="B282:G282"/>
    <mergeCell ref="B240:H240"/>
    <mergeCell ref="A256:J256"/>
    <mergeCell ref="B262:G262"/>
    <mergeCell ref="B265:G265"/>
    <mergeCell ref="B266:G266"/>
    <mergeCell ref="B267:G267"/>
    <mergeCell ref="B298:G298"/>
    <mergeCell ref="A300:J300"/>
    <mergeCell ref="A306:J306"/>
    <mergeCell ref="B308:F308"/>
    <mergeCell ref="B309:F309"/>
    <mergeCell ref="B310:F310"/>
    <mergeCell ref="B283:G283"/>
    <mergeCell ref="A285:J285"/>
    <mergeCell ref="B291:G291"/>
    <mergeCell ref="B295:G295"/>
    <mergeCell ref="B296:G296"/>
    <mergeCell ref="B297:G297"/>
    <mergeCell ref="B319:E319"/>
    <mergeCell ref="F319:G319"/>
    <mergeCell ref="B320:E320"/>
    <mergeCell ref="F320:G320"/>
    <mergeCell ref="B321:E321"/>
    <mergeCell ref="F321:G321"/>
    <mergeCell ref="B311:F311"/>
    <mergeCell ref="B312:F312"/>
    <mergeCell ref="B313:F313"/>
    <mergeCell ref="B314:F314"/>
    <mergeCell ref="A316:J316"/>
    <mergeCell ref="B318:E318"/>
    <mergeCell ref="F318:G318"/>
    <mergeCell ref="A363:J363"/>
    <mergeCell ref="B365:G365"/>
    <mergeCell ref="B368:G368"/>
    <mergeCell ref="A374:J374"/>
    <mergeCell ref="B380:G380"/>
    <mergeCell ref="B383:G383"/>
    <mergeCell ref="A330:J330"/>
    <mergeCell ref="B332:G332"/>
    <mergeCell ref="B335:G335"/>
    <mergeCell ref="A345:J345"/>
    <mergeCell ref="B347:H347"/>
    <mergeCell ref="B350:H350"/>
    <mergeCell ref="B398:G398"/>
    <mergeCell ref="B399:G399"/>
    <mergeCell ref="B400:G400"/>
    <mergeCell ref="A402:J402"/>
    <mergeCell ref="A408:J408"/>
    <mergeCell ref="B410:G410"/>
    <mergeCell ref="B384:G384"/>
    <mergeCell ref="B385:G385"/>
    <mergeCell ref="B386:G386"/>
    <mergeCell ref="A388:J388"/>
    <mergeCell ref="B394:G394"/>
    <mergeCell ref="B397:G397"/>
    <mergeCell ref="A440:J440"/>
    <mergeCell ref="B442:G442"/>
    <mergeCell ref="B445:G445"/>
    <mergeCell ref="A450:J450"/>
    <mergeCell ref="A456:J456"/>
    <mergeCell ref="B458:G458"/>
    <mergeCell ref="B413:G413"/>
    <mergeCell ref="A418:J418"/>
    <mergeCell ref="A424:J424"/>
    <mergeCell ref="B426:G426"/>
    <mergeCell ref="B429:G429"/>
    <mergeCell ref="A434:J434"/>
    <mergeCell ref="A488:J488"/>
    <mergeCell ref="B490:G490"/>
    <mergeCell ref="B493:G493"/>
    <mergeCell ref="A498:J498"/>
    <mergeCell ref="A504:J504"/>
    <mergeCell ref="B506:G506"/>
    <mergeCell ref="B461:G461"/>
    <mergeCell ref="A466:J466"/>
    <mergeCell ref="A472:J472"/>
    <mergeCell ref="B474:G474"/>
    <mergeCell ref="B477:G477"/>
    <mergeCell ref="A482:J482"/>
    <mergeCell ref="A536:J536"/>
    <mergeCell ref="B538:G538"/>
    <mergeCell ref="B541:G541"/>
    <mergeCell ref="A546:J546"/>
    <mergeCell ref="A552:J552"/>
    <mergeCell ref="B554:G554"/>
    <mergeCell ref="B509:G509"/>
    <mergeCell ref="A514:J514"/>
    <mergeCell ref="A520:J520"/>
    <mergeCell ref="B522:G522"/>
    <mergeCell ref="B525:G525"/>
    <mergeCell ref="A530:J530"/>
    <mergeCell ref="A584:J584"/>
    <mergeCell ref="B586:G586"/>
    <mergeCell ref="B589:G589"/>
    <mergeCell ref="A594:J594"/>
    <mergeCell ref="A600:J600"/>
    <mergeCell ref="B602:H602"/>
    <mergeCell ref="B557:G557"/>
    <mergeCell ref="A562:J562"/>
    <mergeCell ref="A568:J568"/>
    <mergeCell ref="B570:G570"/>
    <mergeCell ref="B573:G573"/>
    <mergeCell ref="A578:J578"/>
    <mergeCell ref="B628:H628"/>
    <mergeCell ref="B631:H631"/>
    <mergeCell ref="A635:J635"/>
    <mergeCell ref="B637:G637"/>
    <mergeCell ref="B640:G640"/>
    <mergeCell ref="A646:J646"/>
    <mergeCell ref="B605:H605"/>
    <mergeCell ref="A609:J609"/>
    <mergeCell ref="B611:G611"/>
    <mergeCell ref="B614:G614"/>
    <mergeCell ref="A620:J620"/>
    <mergeCell ref="A626:J626"/>
    <mergeCell ref="B672:G672"/>
    <mergeCell ref="B673:G673"/>
    <mergeCell ref="B674:G674"/>
    <mergeCell ref="A676:J676"/>
    <mergeCell ref="A682:J682"/>
    <mergeCell ref="B684:H684"/>
    <mergeCell ref="A652:J652"/>
    <mergeCell ref="B654:G654"/>
    <mergeCell ref="B657:G657"/>
    <mergeCell ref="A662:J662"/>
    <mergeCell ref="B668:G668"/>
    <mergeCell ref="B671:G671"/>
    <mergeCell ref="B710:G710"/>
    <mergeCell ref="B711:G711"/>
    <mergeCell ref="B712:G712"/>
    <mergeCell ref="B713:G713"/>
    <mergeCell ref="A715:J715"/>
    <mergeCell ref="A721:J721"/>
    <mergeCell ref="B687:H687"/>
    <mergeCell ref="A691:J691"/>
    <mergeCell ref="B693:G693"/>
    <mergeCell ref="B696:G696"/>
    <mergeCell ref="A701:J701"/>
    <mergeCell ref="B707:G707"/>
    <mergeCell ref="B742:G742"/>
    <mergeCell ref="B745:G745"/>
    <mergeCell ref="A750:J750"/>
    <mergeCell ref="A756:J756"/>
    <mergeCell ref="B758:H758"/>
    <mergeCell ref="B761:H761"/>
    <mergeCell ref="B723:G723"/>
    <mergeCell ref="B726:G726"/>
    <mergeCell ref="A731:J731"/>
    <mergeCell ref="B733:H733"/>
    <mergeCell ref="B736:H736"/>
    <mergeCell ref="A740:J740"/>
    <mergeCell ref="B786:G786"/>
    <mergeCell ref="B787:G787"/>
    <mergeCell ref="B788:G788"/>
    <mergeCell ref="A790:J790"/>
    <mergeCell ref="B796:G796"/>
    <mergeCell ref="B799:G799"/>
    <mergeCell ref="A765:J765"/>
    <mergeCell ref="B767:G767"/>
    <mergeCell ref="B770:G770"/>
    <mergeCell ref="A775:J775"/>
    <mergeCell ref="B781:G781"/>
    <mergeCell ref="B785:G785"/>
    <mergeCell ref="B815:G815"/>
    <mergeCell ref="A820:J820"/>
    <mergeCell ref="A826:J826"/>
    <mergeCell ref="B828:G828"/>
    <mergeCell ref="B831:G831"/>
    <mergeCell ref="A836:J836"/>
    <mergeCell ref="B800:G800"/>
    <mergeCell ref="B801:G801"/>
    <mergeCell ref="B802:G802"/>
    <mergeCell ref="A804:J804"/>
    <mergeCell ref="A810:J810"/>
    <mergeCell ref="B812:G812"/>
    <mergeCell ref="A861:J861"/>
    <mergeCell ref="A867:J867"/>
    <mergeCell ref="B869:H869"/>
    <mergeCell ref="B872:H872"/>
    <mergeCell ref="A876:J876"/>
    <mergeCell ref="B878:G878"/>
    <mergeCell ref="A842:J842"/>
    <mergeCell ref="B844:H844"/>
    <mergeCell ref="B847:H847"/>
    <mergeCell ref="A851:J851"/>
    <mergeCell ref="B853:G853"/>
    <mergeCell ref="B856:G856"/>
    <mergeCell ref="B903:G903"/>
    <mergeCell ref="B906:G906"/>
    <mergeCell ref="A911:J911"/>
    <mergeCell ref="A917:J917"/>
    <mergeCell ref="B919:H919"/>
    <mergeCell ref="B922:H922"/>
    <mergeCell ref="B881:G881"/>
    <mergeCell ref="A886:J886"/>
    <mergeCell ref="A892:J892"/>
    <mergeCell ref="B894:H894"/>
    <mergeCell ref="B897:H897"/>
    <mergeCell ref="A901:J901"/>
    <mergeCell ref="B947:H947"/>
    <mergeCell ref="A951:J951"/>
    <mergeCell ref="B953:G953"/>
    <mergeCell ref="B956:G956"/>
    <mergeCell ref="A961:J961"/>
    <mergeCell ref="A967:J967"/>
    <mergeCell ref="A926:J926"/>
    <mergeCell ref="B928:G928"/>
    <mergeCell ref="B931:G931"/>
    <mergeCell ref="A936:J936"/>
    <mergeCell ref="A942:J942"/>
    <mergeCell ref="B944:H944"/>
    <mergeCell ref="A992:J992"/>
    <mergeCell ref="B994:G994"/>
    <mergeCell ref="B997:G997"/>
    <mergeCell ref="A1002:J1002"/>
    <mergeCell ref="A1008:J1008"/>
    <mergeCell ref="B1010:G1010"/>
    <mergeCell ref="B969:H969"/>
    <mergeCell ref="B972:H972"/>
    <mergeCell ref="A976:J976"/>
    <mergeCell ref="B978:G978"/>
    <mergeCell ref="B981:G981"/>
    <mergeCell ref="A986:J986"/>
    <mergeCell ref="B1030:G1030"/>
    <mergeCell ref="A1032:J1032"/>
    <mergeCell ref="A1038:J1038"/>
    <mergeCell ref="B1040:G1040"/>
    <mergeCell ref="B1043:G1043"/>
    <mergeCell ref="A1048:J1048"/>
    <mergeCell ref="B1013:G1013"/>
    <mergeCell ref="A1018:J1018"/>
    <mergeCell ref="B1024:G1024"/>
    <mergeCell ref="B1027:G1027"/>
    <mergeCell ref="B1028:G1028"/>
    <mergeCell ref="B1029:G1029"/>
    <mergeCell ref="B1068:H1068"/>
    <mergeCell ref="B1072:H1072"/>
    <mergeCell ref="A1075:J1075"/>
    <mergeCell ref="B1081:G1081"/>
    <mergeCell ref="B1084:G1084"/>
    <mergeCell ref="B1085:G1085"/>
    <mergeCell ref="A1054:J1054"/>
    <mergeCell ref="D1056:G1056"/>
    <mergeCell ref="E1057:G1057"/>
    <mergeCell ref="A1064:J1064"/>
    <mergeCell ref="A1065:J1065"/>
    <mergeCell ref="A1066:J1066"/>
    <mergeCell ref="B1101:G1101"/>
    <mergeCell ref="B1102:G1102"/>
    <mergeCell ref="A1104:J1104"/>
    <mergeCell ref="A1110:J1110"/>
    <mergeCell ref="B1112:F1112"/>
    <mergeCell ref="B1113:F1113"/>
    <mergeCell ref="B1086:G1086"/>
    <mergeCell ref="B1087:G1087"/>
    <mergeCell ref="A1089:J1089"/>
    <mergeCell ref="B1095:G1095"/>
    <mergeCell ref="B1099:G1099"/>
    <mergeCell ref="B1100:G1100"/>
    <mergeCell ref="B1122:E1122"/>
    <mergeCell ref="F1122:G1122"/>
    <mergeCell ref="B1123:E1123"/>
    <mergeCell ref="F1123:G1123"/>
    <mergeCell ref="B1124:E1124"/>
    <mergeCell ref="F1124:G1124"/>
    <mergeCell ref="B1114:F1114"/>
    <mergeCell ref="B1115:F1115"/>
    <mergeCell ref="B1116:F1116"/>
    <mergeCell ref="B1117:F1117"/>
    <mergeCell ref="A1119:J1119"/>
    <mergeCell ref="B1121:E1121"/>
    <mergeCell ref="F1121:G1121"/>
    <mergeCell ref="A1146:J1146"/>
    <mergeCell ref="B1148:G1148"/>
    <mergeCell ref="B1151:G1151"/>
    <mergeCell ref="A1128:J1128"/>
    <mergeCell ref="B1130:G1130"/>
    <mergeCell ref="B1133:G1133"/>
    <mergeCell ref="A1137:J1137"/>
    <mergeCell ref="B1139:H1139"/>
    <mergeCell ref="B1142:H1142"/>
  </mergeCells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1"/>
  <sheetViews>
    <sheetView view="pageBreakPreview" zoomScaleNormal="100" zoomScaleSheetLayoutView="100" workbookViewId="0">
      <selection activeCell="A10" sqref="A10:K10"/>
    </sheetView>
  </sheetViews>
  <sheetFormatPr defaultRowHeight="15" x14ac:dyDescent="0.25"/>
  <cols>
    <col min="1" max="4" width="24.7109375" customWidth="1"/>
    <col min="5" max="6" width="12.28515625" hidden="1" customWidth="1"/>
  </cols>
  <sheetData>
    <row r="1" spans="1:4" ht="15.75" x14ac:dyDescent="0.25">
      <c r="D1" s="142" t="s">
        <v>349</v>
      </c>
    </row>
    <row r="2" spans="1:4" x14ac:dyDescent="0.25">
      <c r="A2" s="143"/>
      <c r="B2" s="143"/>
    </row>
    <row r="3" spans="1:4" x14ac:dyDescent="0.25">
      <c r="A3" s="226" t="s">
        <v>350</v>
      </c>
      <c r="B3" s="226"/>
      <c r="C3" s="226"/>
      <c r="D3" s="226"/>
    </row>
    <row r="4" spans="1:4" ht="15.75" thickBot="1" x14ac:dyDescent="0.3"/>
    <row r="5" spans="1:4" ht="30.75" thickBot="1" x14ac:dyDescent="0.3">
      <c r="A5" s="227" t="s">
        <v>351</v>
      </c>
      <c r="B5" s="228"/>
      <c r="C5" s="144" t="s">
        <v>352</v>
      </c>
      <c r="D5" s="145" t="s">
        <v>353</v>
      </c>
    </row>
    <row r="6" spans="1:4" ht="33.75" customHeight="1" thickBot="1" x14ac:dyDescent="0.3">
      <c r="A6" s="220" t="s">
        <v>354</v>
      </c>
      <c r="B6" s="221"/>
      <c r="C6" s="146"/>
      <c r="D6" s="147">
        <f>+[1]ШС22!$KW$15</f>
        <v>6931355</v>
      </c>
    </row>
    <row r="7" spans="1:4" ht="15.75" thickBot="1" x14ac:dyDescent="0.3">
      <c r="A7" s="220" t="s">
        <v>355</v>
      </c>
      <c r="B7" s="221"/>
      <c r="C7" s="146" t="s">
        <v>356</v>
      </c>
      <c r="D7" s="147">
        <f>+ROUND(D6/4,-2)</f>
        <v>1732800</v>
      </c>
    </row>
    <row r="8" spans="1:4" x14ac:dyDescent="0.25">
      <c r="A8" s="222"/>
      <c r="B8" s="223"/>
      <c r="C8" s="148" t="s">
        <v>357</v>
      </c>
      <c r="D8" s="149">
        <f>+ROUND(D7/3*0.98,-2)</f>
        <v>566000</v>
      </c>
    </row>
    <row r="9" spans="1:4" x14ac:dyDescent="0.25">
      <c r="A9" s="216"/>
      <c r="B9" s="217"/>
      <c r="C9" s="150" t="s">
        <v>358</v>
      </c>
      <c r="D9" s="151">
        <f>+ROUND(D7/3*1.02,-2)</f>
        <v>589200</v>
      </c>
    </row>
    <row r="10" spans="1:4" ht="15.75" thickBot="1" x14ac:dyDescent="0.3">
      <c r="A10" s="224"/>
      <c r="B10" s="225"/>
      <c r="C10" s="152" t="s">
        <v>359</v>
      </c>
      <c r="D10" s="153">
        <f>+D7-D8-D9</f>
        <v>577600</v>
      </c>
    </row>
    <row r="11" spans="1:4" ht="15.75" thickBot="1" x14ac:dyDescent="0.3">
      <c r="A11" s="220"/>
      <c r="B11" s="221"/>
      <c r="C11" s="146" t="s">
        <v>360</v>
      </c>
      <c r="D11" s="147">
        <f>+ROUND(D6/4*1.22,-2)</f>
        <v>2114100</v>
      </c>
    </row>
    <row r="12" spans="1:4" x14ac:dyDescent="0.25">
      <c r="A12" s="222"/>
      <c r="B12" s="223"/>
      <c r="C12" s="148" t="s">
        <v>361</v>
      </c>
      <c r="D12" s="149">
        <f>+ROUND(D11/3*0.98,-2)</f>
        <v>690600</v>
      </c>
    </row>
    <row r="13" spans="1:4" x14ac:dyDescent="0.25">
      <c r="A13" s="216"/>
      <c r="B13" s="217"/>
      <c r="C13" s="150" t="s">
        <v>362</v>
      </c>
      <c r="D13" s="151">
        <f>+ROUND(D11/3*1.02,-2)</f>
        <v>718800</v>
      </c>
    </row>
    <row r="14" spans="1:4" ht="15.75" thickBot="1" x14ac:dyDescent="0.3">
      <c r="A14" s="224"/>
      <c r="B14" s="225"/>
      <c r="C14" s="152" t="s">
        <v>363</v>
      </c>
      <c r="D14" s="153">
        <f>+D11-D12-D13</f>
        <v>704700</v>
      </c>
    </row>
    <row r="15" spans="1:4" ht="15.75" thickBot="1" x14ac:dyDescent="0.3">
      <c r="A15" s="220"/>
      <c r="B15" s="221"/>
      <c r="C15" s="146" t="s">
        <v>364</v>
      </c>
      <c r="D15" s="147">
        <f>+ROUND(D6/4*0.8,-2)</f>
        <v>1386300</v>
      </c>
    </row>
    <row r="16" spans="1:4" x14ac:dyDescent="0.25">
      <c r="A16" s="222"/>
      <c r="B16" s="223"/>
      <c r="C16" s="148" t="s">
        <v>365</v>
      </c>
      <c r="D16" s="149">
        <f>+ROUND(D15/3*0.98,-2)</f>
        <v>452900</v>
      </c>
    </row>
    <row r="17" spans="1:4" x14ac:dyDescent="0.25">
      <c r="A17" s="216"/>
      <c r="B17" s="217"/>
      <c r="C17" s="150" t="s">
        <v>366</v>
      </c>
      <c r="D17" s="151">
        <f>+ROUND(D15/3*1.02,-2)</f>
        <v>471300</v>
      </c>
    </row>
    <row r="18" spans="1:4" ht="15.75" thickBot="1" x14ac:dyDescent="0.3">
      <c r="A18" s="224"/>
      <c r="B18" s="225"/>
      <c r="C18" s="152" t="s">
        <v>367</v>
      </c>
      <c r="D18" s="153">
        <f>+D15-D16-D17</f>
        <v>462100</v>
      </c>
    </row>
    <row r="19" spans="1:4" ht="15.75" thickBot="1" x14ac:dyDescent="0.3">
      <c r="A19" s="220"/>
      <c r="B19" s="221"/>
      <c r="C19" s="146" t="s">
        <v>368</v>
      </c>
      <c r="D19" s="147">
        <f>+D6-D7-D11-D15</f>
        <v>1698155</v>
      </c>
    </row>
    <row r="20" spans="1:4" x14ac:dyDescent="0.25">
      <c r="A20" s="222"/>
      <c r="B20" s="223"/>
      <c r="C20" s="148" t="s">
        <v>369</v>
      </c>
      <c r="D20" s="149">
        <f>+ROUND(D19/3*0.98,-2)</f>
        <v>554700</v>
      </c>
    </row>
    <row r="21" spans="1:4" x14ac:dyDescent="0.25">
      <c r="A21" s="216"/>
      <c r="B21" s="217"/>
      <c r="C21" s="150" t="s">
        <v>370</v>
      </c>
      <c r="D21" s="151">
        <f>+ROUND(D19/3*1.02,-2)</f>
        <v>577400</v>
      </c>
    </row>
    <row r="22" spans="1:4" ht="15.75" thickBot="1" x14ac:dyDescent="0.3">
      <c r="A22" s="218"/>
      <c r="B22" s="219"/>
      <c r="C22" s="154" t="s">
        <v>371</v>
      </c>
      <c r="D22" s="155">
        <f>+D19-D20-D21</f>
        <v>566055</v>
      </c>
    </row>
    <row r="23" spans="1:4" x14ac:dyDescent="0.25">
      <c r="A23" s="156"/>
      <c r="B23" s="156"/>
    </row>
    <row r="24" spans="1:4" ht="15" customHeight="1" x14ac:dyDescent="0.25">
      <c r="A24" s="21" t="s">
        <v>3</v>
      </c>
      <c r="B24" s="21"/>
      <c r="C24" s="21" t="s">
        <v>372</v>
      </c>
      <c r="D24" s="157"/>
    </row>
    <row r="25" spans="1:4" ht="15" customHeight="1" x14ac:dyDescent="0.25">
      <c r="A25" s="21"/>
      <c r="B25" s="21"/>
      <c r="C25" s="21"/>
      <c r="D25" s="157"/>
    </row>
    <row r="26" spans="1:4" ht="15" customHeight="1" x14ac:dyDescent="0.25">
      <c r="A26" s="21"/>
      <c r="B26" s="21"/>
      <c r="C26" s="21"/>
      <c r="D26" s="157"/>
    </row>
    <row r="27" spans="1:4" ht="15" customHeight="1" x14ac:dyDescent="0.25">
      <c r="A27" s="21"/>
      <c r="B27" s="21"/>
      <c r="C27" s="21"/>
      <c r="D27" s="157"/>
    </row>
    <row r="28" spans="1:4" ht="15.75" x14ac:dyDescent="0.25">
      <c r="A28" s="158"/>
      <c r="B28" s="159" t="str">
        <f>+'[1]Свод Б'!$A$275</f>
        <v>А.А. Юрздицкий</v>
      </c>
      <c r="C28" s="160"/>
      <c r="D28" s="161" t="s">
        <v>373</v>
      </c>
    </row>
    <row r="29" spans="1:4" ht="15.75" x14ac:dyDescent="0.25">
      <c r="A29" s="162"/>
      <c r="B29" s="162"/>
      <c r="C29" s="162"/>
      <c r="D29" s="162"/>
    </row>
    <row r="30" spans="1:4" ht="15.75" x14ac:dyDescent="0.25">
      <c r="A30" s="163" t="s">
        <v>374</v>
      </c>
      <c r="B30" s="162"/>
      <c r="C30" s="163" t="s">
        <v>375</v>
      </c>
      <c r="D30" s="164"/>
    </row>
    <row r="32" spans="1:4" ht="15.75" x14ac:dyDescent="0.25">
      <c r="D32" s="142" t="s">
        <v>349</v>
      </c>
    </row>
    <row r="33" spans="1:6" x14ac:dyDescent="0.25">
      <c r="A33" s="143"/>
      <c r="B33" s="143"/>
    </row>
    <row r="34" spans="1:6" x14ac:dyDescent="0.25">
      <c r="A34" s="226" t="s">
        <v>350</v>
      </c>
      <c r="B34" s="226"/>
      <c r="C34" s="226"/>
      <c r="D34" s="226"/>
    </row>
    <row r="35" spans="1:6" ht="15.75" thickBot="1" x14ac:dyDescent="0.3"/>
    <row r="36" spans="1:6" ht="30.75" thickBot="1" x14ac:dyDescent="0.3">
      <c r="A36" s="227" t="s">
        <v>351</v>
      </c>
      <c r="B36" s="228"/>
      <c r="C36" s="144" t="s">
        <v>352</v>
      </c>
      <c r="D36" s="145" t="s">
        <v>353</v>
      </c>
    </row>
    <row r="37" spans="1:6" ht="31.5" customHeight="1" thickBot="1" x14ac:dyDescent="0.3">
      <c r="A37" s="220" t="s">
        <v>354</v>
      </c>
      <c r="B37" s="221"/>
      <c r="C37" s="146"/>
      <c r="D37" s="147">
        <f>+F37+E37</f>
        <v>20674603</v>
      </c>
      <c r="E37" s="10">
        <f>+[1]ШС22!$HC$15</f>
        <v>20462203</v>
      </c>
      <c r="F37" s="10">
        <f>+[1]ШС22!$FU$15</f>
        <v>212400</v>
      </c>
    </row>
    <row r="38" spans="1:6" ht="15.75" thickBot="1" x14ac:dyDescent="0.3">
      <c r="A38" s="220" t="s">
        <v>355</v>
      </c>
      <c r="B38" s="221"/>
      <c r="C38" s="146" t="s">
        <v>356</v>
      </c>
      <c r="D38" s="147">
        <f>+ROUND(D37/4*1.1,-2)</f>
        <v>5685500</v>
      </c>
    </row>
    <row r="39" spans="1:6" x14ac:dyDescent="0.25">
      <c r="A39" s="222"/>
      <c r="B39" s="223"/>
      <c r="C39" s="148" t="s">
        <v>357</v>
      </c>
      <c r="D39" s="149">
        <f>+ROUND(D38/3*1.1,-2)</f>
        <v>2084700</v>
      </c>
    </row>
    <row r="40" spans="1:6" x14ac:dyDescent="0.25">
      <c r="A40" s="216"/>
      <c r="B40" s="217"/>
      <c r="C40" s="150" t="s">
        <v>358</v>
      </c>
      <c r="D40" s="151">
        <f>+ROUND(D38/3*1,-2)</f>
        <v>1895200</v>
      </c>
    </row>
    <row r="41" spans="1:6" ht="15.75" thickBot="1" x14ac:dyDescent="0.3">
      <c r="A41" s="224"/>
      <c r="B41" s="225"/>
      <c r="C41" s="152" t="s">
        <v>359</v>
      </c>
      <c r="D41" s="153">
        <f>+D38-D39-D40</f>
        <v>1705600</v>
      </c>
    </row>
    <row r="42" spans="1:6" ht="15.75" thickBot="1" x14ac:dyDescent="0.3">
      <c r="A42" s="220"/>
      <c r="B42" s="221"/>
      <c r="C42" s="146" t="s">
        <v>360</v>
      </c>
      <c r="D42" s="147">
        <f>+ROUND(D37/4*0.7,-2)</f>
        <v>3618100</v>
      </c>
    </row>
    <row r="43" spans="1:6" x14ac:dyDescent="0.25">
      <c r="A43" s="222"/>
      <c r="B43" s="223"/>
      <c r="C43" s="148" t="s">
        <v>361</v>
      </c>
      <c r="D43" s="149">
        <f>+ROUND(D42/3*0.98,-2)</f>
        <v>1181900</v>
      </c>
    </row>
    <row r="44" spans="1:6" x14ac:dyDescent="0.25">
      <c r="A44" s="216"/>
      <c r="B44" s="217"/>
      <c r="C44" s="150" t="s">
        <v>362</v>
      </c>
      <c r="D44" s="151">
        <f>+ROUND(D42/3*1.02,-2)</f>
        <v>1230200</v>
      </c>
    </row>
    <row r="45" spans="1:6" ht="15.75" thickBot="1" x14ac:dyDescent="0.3">
      <c r="A45" s="224"/>
      <c r="B45" s="225"/>
      <c r="C45" s="152" t="s">
        <v>363</v>
      </c>
      <c r="D45" s="153">
        <f>+D42-D43-D44</f>
        <v>1206000</v>
      </c>
    </row>
    <row r="46" spans="1:6" ht="15.75" thickBot="1" x14ac:dyDescent="0.3">
      <c r="A46" s="220"/>
      <c r="B46" s="221"/>
      <c r="C46" s="146" t="s">
        <v>364</v>
      </c>
      <c r="D46" s="147">
        <f>+ROUND(D37/4*0.75,-2)</f>
        <v>3876500</v>
      </c>
    </row>
    <row r="47" spans="1:6" x14ac:dyDescent="0.25">
      <c r="A47" s="222"/>
      <c r="B47" s="223"/>
      <c r="C47" s="148" t="s">
        <v>365</v>
      </c>
      <c r="D47" s="149">
        <f>+ROUND(D46/3*0.9,-2)</f>
        <v>1163000</v>
      </c>
    </row>
    <row r="48" spans="1:6" x14ac:dyDescent="0.25">
      <c r="A48" s="216"/>
      <c r="B48" s="217"/>
      <c r="C48" s="150" t="s">
        <v>366</v>
      </c>
      <c r="D48" s="151">
        <f>+ROUND(D46/3*1,-2)</f>
        <v>1292200</v>
      </c>
    </row>
    <row r="49" spans="1:4" ht="15.75" thickBot="1" x14ac:dyDescent="0.3">
      <c r="A49" s="224"/>
      <c r="B49" s="225"/>
      <c r="C49" s="152" t="s">
        <v>367</v>
      </c>
      <c r="D49" s="153">
        <f>+D46-D47-D48</f>
        <v>1421300</v>
      </c>
    </row>
    <row r="50" spans="1:4" ht="15.75" thickBot="1" x14ac:dyDescent="0.3">
      <c r="A50" s="220"/>
      <c r="B50" s="221"/>
      <c r="C50" s="146" t="s">
        <v>368</v>
      </c>
      <c r="D50" s="147">
        <f>+D37-D38-D42-D46</f>
        <v>7494503</v>
      </c>
    </row>
    <row r="51" spans="1:4" x14ac:dyDescent="0.25">
      <c r="A51" s="222"/>
      <c r="B51" s="223"/>
      <c r="C51" s="148" t="s">
        <v>369</v>
      </c>
      <c r="D51" s="149">
        <f>+ROUND(D50/3*0.9,-2)</f>
        <v>2248400</v>
      </c>
    </row>
    <row r="52" spans="1:4" x14ac:dyDescent="0.25">
      <c r="A52" s="216"/>
      <c r="B52" s="217"/>
      <c r="C52" s="150" t="s">
        <v>370</v>
      </c>
      <c r="D52" s="151">
        <f>+ROUND(D50/3*1,-2)</f>
        <v>2498200</v>
      </c>
    </row>
    <row r="53" spans="1:4" ht="15.75" thickBot="1" x14ac:dyDescent="0.3">
      <c r="A53" s="218"/>
      <c r="B53" s="219"/>
      <c r="C53" s="154" t="s">
        <v>371</v>
      </c>
      <c r="D53" s="155">
        <f>+D50-D51-D52</f>
        <v>2747903</v>
      </c>
    </row>
    <row r="54" spans="1:4" x14ac:dyDescent="0.25">
      <c r="A54" s="156"/>
      <c r="B54" s="156"/>
    </row>
    <row r="55" spans="1:4" ht="15.75" x14ac:dyDescent="0.25">
      <c r="A55" s="21" t="s">
        <v>3</v>
      </c>
      <c r="B55" s="21"/>
      <c r="C55" s="21" t="s">
        <v>372</v>
      </c>
      <c r="D55" s="157"/>
    </row>
    <row r="56" spans="1:4" ht="15.75" x14ac:dyDescent="0.25">
      <c r="A56" s="21"/>
      <c r="B56" s="21"/>
      <c r="C56" s="21"/>
      <c r="D56" s="157"/>
    </row>
    <row r="57" spans="1:4" ht="15.75" x14ac:dyDescent="0.25">
      <c r="A57" s="21"/>
      <c r="B57" s="21"/>
      <c r="C57" s="21"/>
      <c r="D57" s="157"/>
    </row>
    <row r="58" spans="1:4" ht="15.75" x14ac:dyDescent="0.25">
      <c r="A58" s="21"/>
      <c r="B58" s="21"/>
      <c r="C58" s="21"/>
      <c r="D58" s="157"/>
    </row>
    <row r="59" spans="1:4" ht="15.75" x14ac:dyDescent="0.25">
      <c r="A59" s="158"/>
      <c r="B59" s="159" t="str">
        <f>+'[1]Свод Б'!$A$275</f>
        <v>А.А. Юрздицкий</v>
      </c>
      <c r="C59" s="160"/>
      <c r="D59" s="161" t="str">
        <f>+D28</f>
        <v>Федорова Н.А.</v>
      </c>
    </row>
    <row r="60" spans="1:4" ht="15.75" x14ac:dyDescent="0.25">
      <c r="A60" s="162"/>
      <c r="B60" s="162"/>
      <c r="C60" s="162"/>
      <c r="D60" s="162"/>
    </row>
    <row r="61" spans="1:4" ht="15.75" x14ac:dyDescent="0.25">
      <c r="A61" s="163" t="s">
        <v>374</v>
      </c>
      <c r="B61" s="162"/>
      <c r="C61" s="163" t="s">
        <v>375</v>
      </c>
      <c r="D61" s="164"/>
    </row>
  </sheetData>
  <mergeCells count="38">
    <mergeCell ref="A9:B9"/>
    <mergeCell ref="A3:D3"/>
    <mergeCell ref="A5:B5"/>
    <mergeCell ref="A6:B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45:B45"/>
    <mergeCell ref="A22:B22"/>
    <mergeCell ref="A34:D34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2:B52"/>
    <mergeCell ref="A53:B53"/>
    <mergeCell ref="A46:B46"/>
    <mergeCell ref="A47:B47"/>
    <mergeCell ref="A48:B48"/>
    <mergeCell ref="A49:B49"/>
    <mergeCell ref="A50:B50"/>
    <mergeCell ref="A51:B51"/>
  </mergeCells>
  <pageMargins left="0.7" right="0.7" top="0.75" bottom="0.75" header="0.3" footer="0.3"/>
  <pageSetup paperSize="9" scale="88" fitToHeight="0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с65-1</vt:lpstr>
      <vt:lpstr>с65-2</vt:lpstr>
      <vt:lpstr>с65-3</vt:lpstr>
      <vt:lpstr>'с65-1'!Область_печати</vt:lpstr>
      <vt:lpstr>'с65-2'!Область_печати</vt:lpstr>
    </vt:vector>
  </TitlesOfParts>
  <Company>Управление образования мэрии города Магадана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Экономисты</dc:creator>
  <cp:lastModifiedBy>Admin</cp:lastModifiedBy>
  <dcterms:created xsi:type="dcterms:W3CDTF">2023-01-08T21:49:25Z</dcterms:created>
  <dcterms:modified xsi:type="dcterms:W3CDTF">2023-01-30T03:21:30Z</dcterms:modified>
</cp:coreProperties>
</file>